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KBA\Desktop\"/>
    </mc:Choice>
  </mc:AlternateContent>
  <xr:revisionPtr revIDLastSave="0" documentId="13_ncr:1_{7E56D54B-A9A5-4AF2-A47A-446C75910B5A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Løntabel 1. april 2020" sheetId="1" r:id="rId1"/>
    <sheet name="Reguleringsprocenter" sheetId="2" r:id="rId2"/>
  </sheets>
  <definedNames>
    <definedName name="_xlnm.Print_Area" localSheetId="0">'Løntabel 1. april 2020'!$A$1:$G$479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8" i="1" l="1"/>
  <c r="F223" i="1" l="1"/>
  <c r="D223" i="1"/>
  <c r="C222" i="1" l="1"/>
  <c r="B2" i="1" l="1"/>
  <c r="D245" i="1"/>
  <c r="F245" i="1" s="1"/>
  <c r="D353" i="1" l="1"/>
  <c r="C353" i="1"/>
  <c r="B353" i="1"/>
  <c r="AI51" i="1"/>
  <c r="AK51" i="1"/>
  <c r="AL51" i="1"/>
  <c r="AN51" i="1"/>
  <c r="AO51" i="1"/>
  <c r="AI52" i="1"/>
  <c r="AK52" i="1"/>
  <c r="AL52" i="1"/>
  <c r="AN52" i="1"/>
  <c r="AO52" i="1"/>
  <c r="AI53" i="1"/>
  <c r="AK53" i="1"/>
  <c r="AL53" i="1"/>
  <c r="AN53" i="1"/>
  <c r="AO53" i="1"/>
  <c r="AI54" i="1"/>
  <c r="AK54" i="1"/>
  <c r="AL54" i="1"/>
  <c r="AN54" i="1"/>
  <c r="AO54" i="1"/>
  <c r="A49" i="1" l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9" i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C288" i="1"/>
  <c r="B87" i="1"/>
  <c r="B187" i="1" s="1"/>
  <c r="C39" i="1"/>
  <c r="C216" i="1"/>
  <c r="C191" i="1"/>
  <c r="D242" i="1"/>
  <c r="F242" i="1" s="1"/>
  <c r="F81" i="1"/>
  <c r="F131" i="1" s="1"/>
  <c r="AI45" i="1"/>
  <c r="AK45" i="1"/>
  <c r="AL45" i="1"/>
  <c r="C310" i="1" s="1"/>
  <c r="AN45" i="1"/>
  <c r="B401" i="1" s="1"/>
  <c r="AO45" i="1"/>
  <c r="C401" i="1" s="1"/>
  <c r="AI46" i="1"/>
  <c r="AK46" i="1"/>
  <c r="B311" i="1" s="1"/>
  <c r="AL46" i="1"/>
  <c r="C311" i="1" s="1"/>
  <c r="AN46" i="1"/>
  <c r="B402" i="1" s="1"/>
  <c r="AO46" i="1"/>
  <c r="C402" i="1" s="1"/>
  <c r="AI47" i="1"/>
  <c r="AK47" i="1"/>
  <c r="B312" i="1" s="1"/>
  <c r="AL47" i="1"/>
  <c r="C312" i="1" s="1"/>
  <c r="AN47" i="1"/>
  <c r="B403" i="1" s="1"/>
  <c r="AO47" i="1"/>
  <c r="C403" i="1" s="1"/>
  <c r="AI48" i="1"/>
  <c r="AK48" i="1"/>
  <c r="B313" i="1" s="1"/>
  <c r="AL48" i="1"/>
  <c r="C313" i="1" s="1"/>
  <c r="AN48" i="1"/>
  <c r="AO48" i="1"/>
  <c r="AI49" i="1"/>
  <c r="AK49" i="1"/>
  <c r="B314" i="1" s="1"/>
  <c r="AL49" i="1"/>
  <c r="C314" i="1" s="1"/>
  <c r="AN49" i="1"/>
  <c r="AO49" i="1"/>
  <c r="AI50" i="1"/>
  <c r="AK50" i="1"/>
  <c r="AL50" i="1"/>
  <c r="C315" i="1" s="1"/>
  <c r="AN50" i="1"/>
  <c r="AO50" i="1"/>
  <c r="B316" i="1"/>
  <c r="C316" i="1"/>
  <c r="B317" i="1"/>
  <c r="B318" i="1"/>
  <c r="C318" i="1"/>
  <c r="B319" i="1"/>
  <c r="C319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13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299" i="1"/>
  <c r="AO14" i="1"/>
  <c r="C370" i="1" s="1"/>
  <c r="AO15" i="1"/>
  <c r="C371" i="1" s="1"/>
  <c r="AO16" i="1"/>
  <c r="C372" i="1" s="1"/>
  <c r="AO17" i="1"/>
  <c r="C373" i="1" s="1"/>
  <c r="AO18" i="1"/>
  <c r="C374" i="1" s="1"/>
  <c r="AO19" i="1"/>
  <c r="C375" i="1" s="1"/>
  <c r="AO20" i="1"/>
  <c r="C376" i="1" s="1"/>
  <c r="AO21" i="1"/>
  <c r="C377" i="1" s="1"/>
  <c r="AO22" i="1"/>
  <c r="C378" i="1" s="1"/>
  <c r="AO23" i="1"/>
  <c r="C379" i="1" s="1"/>
  <c r="AO24" i="1"/>
  <c r="C380" i="1" s="1"/>
  <c r="AO25" i="1"/>
  <c r="C381" i="1" s="1"/>
  <c r="AO26" i="1"/>
  <c r="C382" i="1" s="1"/>
  <c r="AO27" i="1"/>
  <c r="C383" i="1" s="1"/>
  <c r="AO28" i="1"/>
  <c r="C384" i="1" s="1"/>
  <c r="AO29" i="1"/>
  <c r="C385" i="1" s="1"/>
  <c r="AO30" i="1"/>
  <c r="C386" i="1" s="1"/>
  <c r="AO31" i="1"/>
  <c r="C387" i="1" s="1"/>
  <c r="AO32" i="1"/>
  <c r="C388" i="1" s="1"/>
  <c r="AO33" i="1"/>
  <c r="C389" i="1" s="1"/>
  <c r="AO34" i="1"/>
  <c r="C390" i="1" s="1"/>
  <c r="AO35" i="1"/>
  <c r="C391" i="1" s="1"/>
  <c r="AO36" i="1"/>
  <c r="C392" i="1" s="1"/>
  <c r="AO37" i="1"/>
  <c r="C393" i="1" s="1"/>
  <c r="AO38" i="1"/>
  <c r="C394" i="1" s="1"/>
  <c r="AO39" i="1"/>
  <c r="C395" i="1" s="1"/>
  <c r="AO40" i="1"/>
  <c r="C396" i="1" s="1"/>
  <c r="AO41" i="1"/>
  <c r="C397" i="1" s="1"/>
  <c r="AO42" i="1"/>
  <c r="C398" i="1" s="1"/>
  <c r="AO43" i="1"/>
  <c r="C399" i="1" s="1"/>
  <c r="AO44" i="1"/>
  <c r="C400" i="1" s="1"/>
  <c r="AN14" i="1"/>
  <c r="AN15" i="1"/>
  <c r="B371" i="1" s="1"/>
  <c r="AN16" i="1"/>
  <c r="B372" i="1" s="1"/>
  <c r="AN17" i="1"/>
  <c r="B373" i="1" s="1"/>
  <c r="AN18" i="1"/>
  <c r="B374" i="1" s="1"/>
  <c r="AN19" i="1"/>
  <c r="B375" i="1" s="1"/>
  <c r="AN20" i="1"/>
  <c r="B376" i="1" s="1"/>
  <c r="AN21" i="1"/>
  <c r="B377" i="1" s="1"/>
  <c r="AN22" i="1"/>
  <c r="B378" i="1" s="1"/>
  <c r="AN23" i="1"/>
  <c r="B379" i="1" s="1"/>
  <c r="AN24" i="1"/>
  <c r="B380" i="1" s="1"/>
  <c r="AN25" i="1"/>
  <c r="B381" i="1" s="1"/>
  <c r="AN26" i="1"/>
  <c r="B382" i="1" s="1"/>
  <c r="AN27" i="1"/>
  <c r="AN28" i="1"/>
  <c r="B384" i="1" s="1"/>
  <c r="AN29" i="1"/>
  <c r="B385" i="1" s="1"/>
  <c r="AN30" i="1"/>
  <c r="B386" i="1" s="1"/>
  <c r="AN31" i="1"/>
  <c r="B387" i="1" s="1"/>
  <c r="AN32" i="1"/>
  <c r="B388" i="1" s="1"/>
  <c r="AN33" i="1"/>
  <c r="B389" i="1" s="1"/>
  <c r="AN34" i="1"/>
  <c r="AN35" i="1"/>
  <c r="B391" i="1" s="1"/>
  <c r="AN36" i="1"/>
  <c r="B392" i="1" s="1"/>
  <c r="AN37" i="1"/>
  <c r="B393" i="1" s="1"/>
  <c r="AN38" i="1"/>
  <c r="B394" i="1" s="1"/>
  <c r="AN39" i="1"/>
  <c r="B395" i="1" s="1"/>
  <c r="AN40" i="1"/>
  <c r="B396" i="1" s="1"/>
  <c r="AN41" i="1"/>
  <c r="B397" i="1" s="1"/>
  <c r="AN42" i="1"/>
  <c r="B398" i="1" s="1"/>
  <c r="AN43" i="1"/>
  <c r="B399" i="1" s="1"/>
  <c r="AN44" i="1"/>
  <c r="B400" i="1" s="1"/>
  <c r="AO13" i="1"/>
  <c r="C369" i="1" s="1"/>
  <c r="AN13" i="1"/>
  <c r="B369" i="1" s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C299" i="1" s="1"/>
  <c r="AL35" i="1"/>
  <c r="C300" i="1" s="1"/>
  <c r="AL36" i="1"/>
  <c r="C301" i="1" s="1"/>
  <c r="AL37" i="1"/>
  <c r="C302" i="1" s="1"/>
  <c r="AL38" i="1"/>
  <c r="C303" i="1" s="1"/>
  <c r="AL39" i="1"/>
  <c r="C304" i="1" s="1"/>
  <c r="AL40" i="1"/>
  <c r="C305" i="1" s="1"/>
  <c r="AL41" i="1"/>
  <c r="C306" i="1" s="1"/>
  <c r="AL42" i="1"/>
  <c r="C307" i="1" s="1"/>
  <c r="AL43" i="1"/>
  <c r="C308" i="1" s="1"/>
  <c r="AL44" i="1"/>
  <c r="C309" i="1" s="1"/>
  <c r="AK24" i="1"/>
  <c r="AK25" i="1"/>
  <c r="AK26" i="1"/>
  <c r="AK27" i="1"/>
  <c r="AK28" i="1"/>
  <c r="AK29" i="1"/>
  <c r="AK30" i="1"/>
  <c r="AK31" i="1"/>
  <c r="AK32" i="1"/>
  <c r="AK33" i="1"/>
  <c r="AK34" i="1"/>
  <c r="B299" i="1" s="1"/>
  <c r="AK35" i="1"/>
  <c r="B300" i="1" s="1"/>
  <c r="AK36" i="1"/>
  <c r="B301" i="1" s="1"/>
  <c r="AK37" i="1"/>
  <c r="B302" i="1" s="1"/>
  <c r="AK38" i="1"/>
  <c r="B303" i="1" s="1"/>
  <c r="AK39" i="1"/>
  <c r="AK40" i="1"/>
  <c r="B305" i="1" s="1"/>
  <c r="AK41" i="1"/>
  <c r="B306" i="1" s="1"/>
  <c r="AK42" i="1"/>
  <c r="B307" i="1" s="1"/>
  <c r="AK43" i="1"/>
  <c r="B308" i="1" s="1"/>
  <c r="AK44" i="1"/>
  <c r="B309" i="1" s="1"/>
  <c r="AK14" i="1"/>
  <c r="AK15" i="1"/>
  <c r="AK16" i="1"/>
  <c r="AK17" i="1"/>
  <c r="AK18" i="1"/>
  <c r="AK19" i="1"/>
  <c r="AK20" i="1"/>
  <c r="AK21" i="1"/>
  <c r="AK22" i="1"/>
  <c r="AK23" i="1"/>
  <c r="AL13" i="1"/>
  <c r="AK13" i="1"/>
  <c r="B86" i="1"/>
  <c r="B82" i="1"/>
  <c r="B182" i="1" s="1"/>
  <c r="E81" i="1"/>
  <c r="E181" i="1" s="1"/>
  <c r="C81" i="1"/>
  <c r="C181" i="1" s="1"/>
  <c r="D80" i="1"/>
  <c r="E79" i="1"/>
  <c r="E129" i="1" s="1"/>
  <c r="B78" i="1"/>
  <c r="B128" i="1" s="1"/>
  <c r="F76" i="1"/>
  <c r="F126" i="1" s="1"/>
  <c r="C75" i="1"/>
  <c r="C125" i="1" s="1"/>
  <c r="F74" i="1"/>
  <c r="F124" i="1" s="1"/>
  <c r="B74" i="1"/>
  <c r="B124" i="1" s="1"/>
  <c r="D72" i="1"/>
  <c r="D122" i="1" s="1"/>
  <c r="E71" i="1"/>
  <c r="E171" i="1" s="1"/>
  <c r="F70" i="1"/>
  <c r="F170" i="1" s="1"/>
  <c r="B70" i="1"/>
  <c r="B170" i="1" s="1"/>
  <c r="E69" i="1"/>
  <c r="D68" i="1"/>
  <c r="D168" i="1" s="1"/>
  <c r="E67" i="1"/>
  <c r="E167" i="1" s="1"/>
  <c r="F66" i="1"/>
  <c r="F166" i="1" s="1"/>
  <c r="B66" i="1"/>
  <c r="C65" i="1"/>
  <c r="D64" i="1"/>
  <c r="D114" i="1" s="1"/>
  <c r="E63" i="1"/>
  <c r="E163" i="1" s="1"/>
  <c r="F62" i="1"/>
  <c r="F162" i="1" s="1"/>
  <c r="B62" i="1"/>
  <c r="C61" i="1"/>
  <c r="C161" i="1" s="1"/>
  <c r="D60" i="1"/>
  <c r="D160" i="1" s="1"/>
  <c r="E59" i="1"/>
  <c r="E159" i="1" s="1"/>
  <c r="F58" i="1"/>
  <c r="F108" i="1" s="1"/>
  <c r="B58" i="1"/>
  <c r="C57" i="1"/>
  <c r="D56" i="1"/>
  <c r="D106" i="1" s="1"/>
  <c r="E55" i="1"/>
  <c r="E105" i="1" s="1"/>
  <c r="F54" i="1"/>
  <c r="F104" i="1" s="1"/>
  <c r="B54" i="1"/>
  <c r="C53" i="1"/>
  <c r="C103" i="1" s="1"/>
  <c r="D52" i="1"/>
  <c r="D102" i="1" s="1"/>
  <c r="E51" i="1"/>
  <c r="F50" i="1"/>
  <c r="B50" i="1"/>
  <c r="B100" i="1" s="1"/>
  <c r="C49" i="1"/>
  <c r="C149" i="1" s="1"/>
  <c r="D48" i="1"/>
  <c r="D148" i="1" s="1"/>
  <c r="B89" i="1"/>
  <c r="B139" i="1" s="1"/>
  <c r="B85" i="1"/>
  <c r="B185" i="1" s="1"/>
  <c r="B83" i="1"/>
  <c r="B133" i="1" s="1"/>
  <c r="E80" i="1"/>
  <c r="E130" i="1" s="1"/>
  <c r="C80" i="1"/>
  <c r="C130" i="1" s="1"/>
  <c r="F79" i="1"/>
  <c r="D79" i="1"/>
  <c r="D179" i="1" s="1"/>
  <c r="B79" i="1"/>
  <c r="B179" i="1" s="1"/>
  <c r="E76" i="1"/>
  <c r="E126" i="1" s="1"/>
  <c r="C76" i="1"/>
  <c r="F75" i="1"/>
  <c r="F175" i="1" s="1"/>
  <c r="D75" i="1"/>
  <c r="D125" i="1" s="1"/>
  <c r="B75" i="1"/>
  <c r="B125" i="1" s="1"/>
  <c r="E74" i="1"/>
  <c r="E124" i="1" s="1"/>
  <c r="C72" i="1"/>
  <c r="C122" i="1" s="1"/>
  <c r="F71" i="1"/>
  <c r="F121" i="1" s="1"/>
  <c r="D71" i="1"/>
  <c r="D171" i="1" s="1"/>
  <c r="B71" i="1"/>
  <c r="B171" i="1" s="1"/>
  <c r="E70" i="1"/>
  <c r="C70" i="1"/>
  <c r="C120" i="1" s="1"/>
  <c r="F69" i="1"/>
  <c r="F169" i="1" s="1"/>
  <c r="D69" i="1"/>
  <c r="D169" i="1" s="1"/>
  <c r="B69" i="1"/>
  <c r="E68" i="1"/>
  <c r="E118" i="1" s="1"/>
  <c r="C68" i="1"/>
  <c r="C118" i="1" s="1"/>
  <c r="F67" i="1"/>
  <c r="F117" i="1" s="1"/>
  <c r="D67" i="1"/>
  <c r="D117" i="1" s="1"/>
  <c r="B67" i="1"/>
  <c r="B167" i="1" s="1"/>
  <c r="E66" i="1"/>
  <c r="E166" i="1" s="1"/>
  <c r="D65" i="1"/>
  <c r="D165" i="1" s="1"/>
  <c r="B65" i="1"/>
  <c r="B165" i="1" s="1"/>
  <c r="E64" i="1"/>
  <c r="E164" i="1" s="1"/>
  <c r="C64" i="1"/>
  <c r="F63" i="1"/>
  <c r="F163" i="1" s="1"/>
  <c r="D63" i="1"/>
  <c r="D113" i="1" s="1"/>
  <c r="B63" i="1"/>
  <c r="B163" i="1" s="1"/>
  <c r="E62" i="1"/>
  <c r="D61" i="1"/>
  <c r="D161" i="1" s="1"/>
  <c r="B61" i="1"/>
  <c r="B111" i="1" s="1"/>
  <c r="E60" i="1"/>
  <c r="C60" i="1"/>
  <c r="C160" i="1" s="1"/>
  <c r="F59" i="1"/>
  <c r="F109" i="1" s="1"/>
  <c r="D59" i="1"/>
  <c r="D159" i="1" s="1"/>
  <c r="B59" i="1"/>
  <c r="B109" i="1" s="1"/>
  <c r="E58" i="1"/>
  <c r="E158" i="1" s="1"/>
  <c r="D57" i="1"/>
  <c r="D107" i="1" s="1"/>
  <c r="B57" i="1"/>
  <c r="B107" i="1" s="1"/>
  <c r="E56" i="1"/>
  <c r="E106" i="1" s="1"/>
  <c r="C56" i="1"/>
  <c r="C156" i="1" s="1"/>
  <c r="F55" i="1"/>
  <c r="F155" i="1" s="1"/>
  <c r="D55" i="1"/>
  <c r="D105" i="1" s="1"/>
  <c r="B55" i="1"/>
  <c r="B155" i="1" s="1"/>
  <c r="E54" i="1"/>
  <c r="E154" i="1" s="1"/>
  <c r="D53" i="1"/>
  <c r="D103" i="1" s="1"/>
  <c r="B53" i="1"/>
  <c r="B103" i="1" s="1"/>
  <c r="E52" i="1"/>
  <c r="E102" i="1" s="1"/>
  <c r="C52" i="1"/>
  <c r="F51" i="1"/>
  <c r="F151" i="1" s="1"/>
  <c r="D51" i="1"/>
  <c r="D101" i="1" s="1"/>
  <c r="B51" i="1"/>
  <c r="B101" i="1" s="1"/>
  <c r="E50" i="1"/>
  <c r="E150" i="1" s="1"/>
  <c r="D49" i="1"/>
  <c r="D149" i="1" s="1"/>
  <c r="B49" i="1"/>
  <c r="B149" i="1" s="1"/>
  <c r="E48" i="1"/>
  <c r="E98" i="1" s="1"/>
  <c r="C48" i="1"/>
  <c r="B80" i="1"/>
  <c r="B180" i="1" s="1"/>
  <c r="B76" i="1"/>
  <c r="B176" i="1" s="1"/>
  <c r="D74" i="1"/>
  <c r="D124" i="1" s="1"/>
  <c r="F72" i="1"/>
  <c r="F172" i="1" s="1"/>
  <c r="B72" i="1"/>
  <c r="B172" i="1" s="1"/>
  <c r="D70" i="1"/>
  <c r="D170" i="1" s="1"/>
  <c r="F68" i="1"/>
  <c r="F118" i="1" s="1"/>
  <c r="B68" i="1"/>
  <c r="B168" i="1" s="1"/>
  <c r="D66" i="1"/>
  <c r="D166" i="1" s="1"/>
  <c r="E65" i="1"/>
  <c r="E165" i="1" s="1"/>
  <c r="F64" i="1"/>
  <c r="F164" i="1" s="1"/>
  <c r="B64" i="1"/>
  <c r="B114" i="1" s="1"/>
  <c r="D62" i="1"/>
  <c r="E61" i="1"/>
  <c r="E111" i="1" s="1"/>
  <c r="F60" i="1"/>
  <c r="F160" i="1" s="1"/>
  <c r="B60" i="1"/>
  <c r="B110" i="1" s="1"/>
  <c r="D58" i="1"/>
  <c r="D108" i="1" s="1"/>
  <c r="E57" i="1"/>
  <c r="E157" i="1" s="1"/>
  <c r="F56" i="1"/>
  <c r="F106" i="1" s="1"/>
  <c r="B56" i="1"/>
  <c r="B106" i="1" s="1"/>
  <c r="D54" i="1"/>
  <c r="D154" i="1" s="1"/>
  <c r="E53" i="1"/>
  <c r="E153" i="1" s="1"/>
  <c r="F52" i="1"/>
  <c r="F152" i="1" s="1"/>
  <c r="B52" i="1"/>
  <c r="B102" i="1" s="1"/>
  <c r="D50" i="1"/>
  <c r="D100" i="1" s="1"/>
  <c r="E49" i="1"/>
  <c r="E149" i="1" s="1"/>
  <c r="F48" i="1"/>
  <c r="F98" i="1" s="1"/>
  <c r="B48" i="1"/>
  <c r="B98" i="1" s="1"/>
  <c r="D228" i="1"/>
  <c r="F228" i="1" s="1"/>
  <c r="C346" i="1" s="1"/>
  <c r="F45" i="1"/>
  <c r="F269" i="1" s="1"/>
  <c r="D239" i="1"/>
  <c r="F239" i="1" s="1"/>
  <c r="D238" i="1"/>
  <c r="F238" i="1" s="1"/>
  <c r="D248" i="1"/>
  <c r="F248" i="1" s="1"/>
  <c r="D351" i="1" s="1"/>
  <c r="C405" i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B363" i="1" s="1"/>
  <c r="D251" i="1"/>
  <c r="F251" i="1" s="1"/>
  <c r="D227" i="1"/>
  <c r="F227" i="1" s="1"/>
  <c r="D226" i="1"/>
  <c r="F226" i="1" s="1"/>
  <c r="C344" i="1" s="1"/>
  <c r="D225" i="1"/>
  <c r="F225" i="1" s="1"/>
  <c r="C343" i="1" s="1"/>
  <c r="D213" i="1"/>
  <c r="F213" i="1" s="1"/>
  <c r="C339" i="1" s="1"/>
  <c r="D212" i="1"/>
  <c r="F212" i="1" s="1"/>
  <c r="D209" i="1"/>
  <c r="F209" i="1" s="1"/>
  <c r="D208" i="1"/>
  <c r="F208" i="1" s="1"/>
  <c r="D207" i="1"/>
  <c r="F207" i="1" s="1"/>
  <c r="D205" i="1"/>
  <c r="F205" i="1" s="1"/>
  <c r="D204" i="1"/>
  <c r="F204" i="1" s="1"/>
  <c r="B330" i="1" s="1"/>
  <c r="D203" i="1"/>
  <c r="F203" i="1" s="1"/>
  <c r="B329" i="1" s="1"/>
  <c r="D200" i="1"/>
  <c r="F200" i="1" s="1"/>
  <c r="D201" i="1"/>
  <c r="F201" i="1" s="1"/>
  <c r="D199" i="1"/>
  <c r="F199" i="1" s="1"/>
  <c r="C325" i="1" s="1"/>
  <c r="F277" i="1"/>
  <c r="F276" i="1"/>
  <c r="F272" i="1"/>
  <c r="F271" i="1"/>
  <c r="D277" i="1"/>
  <c r="D276" i="1"/>
  <c r="D272" i="1"/>
  <c r="D271" i="1"/>
  <c r="C293" i="1"/>
  <c r="C289" i="1" s="1"/>
  <c r="A370" i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E265" i="1"/>
  <c r="F265" i="1" s="1"/>
  <c r="E264" i="1"/>
  <c r="F264" i="1" s="1"/>
  <c r="E263" i="1"/>
  <c r="F263" i="1" s="1"/>
  <c r="A300" i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C365" i="1"/>
  <c r="F278" i="1"/>
  <c r="D278" i="1"/>
  <c r="F275" i="1"/>
  <c r="D275" i="1"/>
  <c r="F273" i="1"/>
  <c r="F270" i="1"/>
  <c r="F49" i="1"/>
  <c r="F149" i="1" s="1"/>
  <c r="C50" i="1"/>
  <c r="C150" i="1" s="1"/>
  <c r="C51" i="1"/>
  <c r="C151" i="1" s="1"/>
  <c r="F53" i="1"/>
  <c r="F153" i="1" s="1"/>
  <c r="C54" i="1"/>
  <c r="C154" i="1" s="1"/>
  <c r="C55" i="1"/>
  <c r="C105" i="1" s="1"/>
  <c r="F57" i="1"/>
  <c r="C58" i="1"/>
  <c r="C59" i="1"/>
  <c r="C159" i="1" s="1"/>
  <c r="F61" i="1"/>
  <c r="F111" i="1" s="1"/>
  <c r="C62" i="1"/>
  <c r="C162" i="1" s="1"/>
  <c r="C63" i="1"/>
  <c r="C163" i="1" s="1"/>
  <c r="F65" i="1"/>
  <c r="F115" i="1" s="1"/>
  <c r="C66" i="1"/>
  <c r="C166" i="1" s="1"/>
  <c r="C67" i="1"/>
  <c r="C167" i="1" s="1"/>
  <c r="C69" i="1"/>
  <c r="C119" i="1" s="1"/>
  <c r="C71" i="1"/>
  <c r="C171" i="1" s="1"/>
  <c r="E72" i="1"/>
  <c r="E122" i="1" s="1"/>
  <c r="B73" i="1"/>
  <c r="B173" i="1" s="1"/>
  <c r="C73" i="1"/>
  <c r="D73" i="1"/>
  <c r="D173" i="1" s="1"/>
  <c r="E73" i="1"/>
  <c r="E173" i="1" s="1"/>
  <c r="F73" i="1"/>
  <c r="F173" i="1" s="1"/>
  <c r="C74" i="1"/>
  <c r="C124" i="1" s="1"/>
  <c r="E75" i="1"/>
  <c r="E175" i="1" s="1"/>
  <c r="D76" i="1"/>
  <c r="D176" i="1" s="1"/>
  <c r="B77" i="1"/>
  <c r="B127" i="1" s="1"/>
  <c r="C77" i="1"/>
  <c r="C127" i="1" s="1"/>
  <c r="D77" i="1"/>
  <c r="D127" i="1" s="1"/>
  <c r="E77" i="1"/>
  <c r="E127" i="1" s="1"/>
  <c r="F77" i="1"/>
  <c r="C78" i="1"/>
  <c r="C128" i="1" s="1"/>
  <c r="D78" i="1"/>
  <c r="D178" i="1" s="1"/>
  <c r="E78" i="1"/>
  <c r="E178" i="1" s="1"/>
  <c r="F78" i="1"/>
  <c r="F178" i="1" s="1"/>
  <c r="C79" i="1"/>
  <c r="C179" i="1" s="1"/>
  <c r="F80" i="1"/>
  <c r="F130" i="1" s="1"/>
  <c r="B81" i="1"/>
  <c r="B131" i="1" s="1"/>
  <c r="D81" i="1"/>
  <c r="D131" i="1" s="1"/>
  <c r="B84" i="1"/>
  <c r="B184" i="1" s="1"/>
  <c r="B88" i="1"/>
  <c r="B188" i="1" s="1"/>
  <c r="C91" i="1"/>
  <c r="C141" i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D270" i="1"/>
  <c r="D273" i="1"/>
  <c r="F281" i="1"/>
  <c r="F282" i="1"/>
  <c r="F283" i="1"/>
  <c r="F284" i="1"/>
  <c r="F285" i="1"/>
  <c r="D317" i="1"/>
  <c r="C317" i="1"/>
  <c r="D319" i="1"/>
  <c r="D318" i="1"/>
  <c r="D316" i="1"/>
  <c r="E117" i="1" l="1"/>
  <c r="D338" i="1"/>
  <c r="B338" i="1"/>
  <c r="D152" i="1"/>
  <c r="E155" i="1"/>
  <c r="E107" i="1"/>
  <c r="B126" i="1"/>
  <c r="A135" i="1"/>
  <c r="A136" i="1" s="1"/>
  <c r="A137" i="1" s="1"/>
  <c r="A138" i="1" s="1"/>
  <c r="A139" i="1" s="1"/>
  <c r="D118" i="1"/>
  <c r="F158" i="1"/>
  <c r="C99" i="1"/>
  <c r="D177" i="1"/>
  <c r="E115" i="1"/>
  <c r="E156" i="1"/>
  <c r="B129" i="1"/>
  <c r="B115" i="1"/>
  <c r="D120" i="1"/>
  <c r="F95" i="1"/>
  <c r="F120" i="1"/>
  <c r="B117" i="1"/>
  <c r="F174" i="1"/>
  <c r="D181" i="1"/>
  <c r="D325" i="1"/>
  <c r="F102" i="1"/>
  <c r="C170" i="1"/>
  <c r="B113" i="1"/>
  <c r="E114" i="1"/>
  <c r="D311" i="1"/>
  <c r="E152" i="1"/>
  <c r="C111" i="1"/>
  <c r="B183" i="1"/>
  <c r="D129" i="1"/>
  <c r="B153" i="1"/>
  <c r="E180" i="1"/>
  <c r="D164" i="1"/>
  <c r="B105" i="1"/>
  <c r="D379" i="1"/>
  <c r="D174" i="1"/>
  <c r="D399" i="1"/>
  <c r="B151" i="1"/>
  <c r="D175" i="1"/>
  <c r="C100" i="1"/>
  <c r="D150" i="1"/>
  <c r="B99" i="1"/>
  <c r="F113" i="1"/>
  <c r="C131" i="1"/>
  <c r="D158" i="1"/>
  <c r="D115" i="1"/>
  <c r="D104" i="1"/>
  <c r="D372" i="1"/>
  <c r="B130" i="1"/>
  <c r="C104" i="1"/>
  <c r="B152" i="1"/>
  <c r="D394" i="1"/>
  <c r="D111" i="1"/>
  <c r="B164" i="1"/>
  <c r="B160" i="1"/>
  <c r="B121" i="1"/>
  <c r="D401" i="1"/>
  <c r="C169" i="1"/>
  <c r="D116" i="1"/>
  <c r="F167" i="1"/>
  <c r="C109" i="1"/>
  <c r="D99" i="1"/>
  <c r="D172" i="1"/>
  <c r="F159" i="1"/>
  <c r="F148" i="1"/>
  <c r="B135" i="1"/>
  <c r="F105" i="1"/>
  <c r="F176" i="1"/>
  <c r="B122" i="1"/>
  <c r="F260" i="1"/>
  <c r="E99" i="1"/>
  <c r="D397" i="1"/>
  <c r="B178" i="1"/>
  <c r="C129" i="1"/>
  <c r="C117" i="1"/>
  <c r="E108" i="1"/>
  <c r="F116" i="1"/>
  <c r="D309" i="1"/>
  <c r="C168" i="1"/>
  <c r="C112" i="1"/>
  <c r="F119" i="1"/>
  <c r="D384" i="1"/>
  <c r="D385" i="1"/>
  <c r="B138" i="1"/>
  <c r="D312" i="1"/>
  <c r="B120" i="1"/>
  <c r="E113" i="1"/>
  <c r="E104" i="1"/>
  <c r="D126" i="1"/>
  <c r="D269" i="1"/>
  <c r="E176" i="1"/>
  <c r="D381" i="1"/>
  <c r="D301" i="1"/>
  <c r="B174" i="1"/>
  <c r="F114" i="1"/>
  <c r="F180" i="1"/>
  <c r="E131" i="1"/>
  <c r="D306" i="1"/>
  <c r="F145" i="1"/>
  <c r="F296" i="1"/>
  <c r="B175" i="1"/>
  <c r="D377" i="1"/>
  <c r="D305" i="1"/>
  <c r="B345" i="1"/>
  <c r="C345" i="1"/>
  <c r="F103" i="1"/>
  <c r="B344" i="1"/>
  <c r="E172" i="1"/>
  <c r="D128" i="1"/>
  <c r="D375" i="1"/>
  <c r="F110" i="1"/>
  <c r="E168" i="1"/>
  <c r="D167" i="1"/>
  <c r="D302" i="1"/>
  <c r="B189" i="1"/>
  <c r="C290" i="1"/>
  <c r="D163" i="1"/>
  <c r="D156" i="1"/>
  <c r="C217" i="1"/>
  <c r="F128" i="1"/>
  <c r="D98" i="1"/>
  <c r="D110" i="1"/>
  <c r="D151" i="1"/>
  <c r="D121" i="1"/>
  <c r="D393" i="1"/>
  <c r="C155" i="1"/>
  <c r="D389" i="1"/>
  <c r="C218" i="1"/>
  <c r="F122" i="1"/>
  <c r="C116" i="1"/>
  <c r="C180" i="1"/>
  <c r="C175" i="1"/>
  <c r="B161" i="1"/>
  <c r="E103" i="1"/>
  <c r="E123" i="1"/>
  <c r="B150" i="1"/>
  <c r="D371" i="1"/>
  <c r="E109" i="1"/>
  <c r="B134" i="1"/>
  <c r="B148" i="1"/>
  <c r="C153" i="1"/>
  <c r="D400" i="1"/>
  <c r="D386" i="1"/>
  <c r="C101" i="1"/>
  <c r="C291" i="1"/>
  <c r="D383" i="1"/>
  <c r="C121" i="1"/>
  <c r="D343" i="1"/>
  <c r="B177" i="1"/>
  <c r="D380" i="1"/>
  <c r="B346" i="1"/>
  <c r="D313" i="1"/>
  <c r="E179" i="1"/>
  <c r="E116" i="1"/>
  <c r="D387" i="1"/>
  <c r="F99" i="1"/>
  <c r="D346" i="1"/>
  <c r="D378" i="1"/>
  <c r="B157" i="1"/>
  <c r="C113" i="1"/>
  <c r="D109" i="1"/>
  <c r="F165" i="1"/>
  <c r="D369" i="1"/>
  <c r="D153" i="1"/>
  <c r="F168" i="1"/>
  <c r="D392" i="1"/>
  <c r="E100" i="1"/>
  <c r="B159" i="1"/>
  <c r="C172" i="1"/>
  <c r="D119" i="1"/>
  <c r="D395" i="1"/>
  <c r="B343" i="1"/>
  <c r="B132" i="1"/>
  <c r="C174" i="1"/>
  <c r="D345" i="1"/>
  <c r="E121" i="1"/>
  <c r="D376" i="1"/>
  <c r="F181" i="1"/>
  <c r="F125" i="1"/>
  <c r="D307" i="1"/>
  <c r="D382" i="1"/>
  <c r="D391" i="1"/>
  <c r="E161" i="1"/>
  <c r="D299" i="1"/>
  <c r="F101" i="1"/>
  <c r="C110" i="1"/>
  <c r="B156" i="1"/>
  <c r="E177" i="1"/>
  <c r="D123" i="1"/>
  <c r="E148" i="1"/>
  <c r="E128" i="1"/>
  <c r="C338" i="1"/>
  <c r="E160" i="1"/>
  <c r="E110" i="1"/>
  <c r="B104" i="1"/>
  <c r="B154" i="1"/>
  <c r="E119" i="1"/>
  <c r="E169" i="1"/>
  <c r="B315" i="1"/>
  <c r="D315" i="1"/>
  <c r="F127" i="1"/>
  <c r="F177" i="1"/>
  <c r="C126" i="1"/>
  <c r="C176" i="1"/>
  <c r="C177" i="1"/>
  <c r="F156" i="1"/>
  <c r="D157" i="1"/>
  <c r="C351" i="1"/>
  <c r="B351" i="1"/>
  <c r="D374" i="1"/>
  <c r="E174" i="1"/>
  <c r="D373" i="1"/>
  <c r="E125" i="1"/>
  <c r="D396" i="1"/>
  <c r="F154" i="1"/>
  <c r="D402" i="1"/>
  <c r="D308" i="1"/>
  <c r="F107" i="1"/>
  <c r="F157" i="1"/>
  <c r="C363" i="1"/>
  <c r="D363" i="1"/>
  <c r="B118" i="1"/>
  <c r="D155" i="1"/>
  <c r="B119" i="1"/>
  <c r="B169" i="1"/>
  <c r="E120" i="1"/>
  <c r="E170" i="1"/>
  <c r="F171" i="1"/>
  <c r="D130" i="1"/>
  <c r="D180" i="1"/>
  <c r="B136" i="1"/>
  <c r="B186" i="1"/>
  <c r="D162" i="1"/>
  <c r="D112" i="1"/>
  <c r="F100" i="1"/>
  <c r="F150" i="1"/>
  <c r="C107" i="1"/>
  <c r="C157" i="1"/>
  <c r="B116" i="1"/>
  <c r="B166" i="1"/>
  <c r="B304" i="1"/>
  <c r="D304" i="1"/>
  <c r="B310" i="1"/>
  <c r="D310" i="1"/>
  <c r="B137" i="1"/>
  <c r="D300" i="1"/>
  <c r="C158" i="1"/>
  <c r="C108" i="1"/>
  <c r="C148" i="1"/>
  <c r="C98" i="1"/>
  <c r="F179" i="1"/>
  <c r="F129" i="1"/>
  <c r="E101" i="1"/>
  <c r="E151" i="1"/>
  <c r="B158" i="1"/>
  <c r="B108" i="1"/>
  <c r="B123" i="1"/>
  <c r="D344" i="1"/>
  <c r="D403" i="1"/>
  <c r="D388" i="1"/>
  <c r="D398" i="1"/>
  <c r="F112" i="1"/>
  <c r="B325" i="1"/>
  <c r="D303" i="1"/>
  <c r="B383" i="1"/>
  <c r="C106" i="1"/>
  <c r="D314" i="1"/>
  <c r="B181" i="1"/>
  <c r="C123" i="1"/>
  <c r="C173" i="1"/>
  <c r="C152" i="1"/>
  <c r="C102" i="1"/>
  <c r="E162" i="1"/>
  <c r="E112" i="1"/>
  <c r="C114" i="1"/>
  <c r="C164" i="1"/>
  <c r="B112" i="1"/>
  <c r="B162" i="1"/>
  <c r="C165" i="1"/>
  <c r="C115" i="1"/>
  <c r="B390" i="1"/>
  <c r="D390" i="1"/>
  <c r="B370" i="1"/>
  <c r="D370" i="1"/>
  <c r="D326" i="1"/>
  <c r="B326" i="1"/>
  <c r="C326" i="1"/>
  <c r="B362" i="1"/>
  <c r="D362" i="1"/>
  <c r="C362" i="1"/>
  <c r="D358" i="1"/>
  <c r="C358" i="1"/>
  <c r="B358" i="1"/>
  <c r="C356" i="1"/>
  <c r="B356" i="1"/>
  <c r="D356" i="1"/>
  <c r="D334" i="1"/>
  <c r="B334" i="1"/>
  <c r="C334" i="1"/>
  <c r="B333" i="1"/>
  <c r="C333" i="1"/>
  <c r="D333" i="1"/>
  <c r="B359" i="1"/>
  <c r="C359" i="1"/>
  <c r="D359" i="1"/>
  <c r="C329" i="1"/>
  <c r="D329" i="1"/>
  <c r="B327" i="1"/>
  <c r="D327" i="1"/>
  <c r="C327" i="1"/>
  <c r="D361" i="1"/>
  <c r="B361" i="1"/>
  <c r="C361" i="1"/>
  <c r="D331" i="1"/>
  <c r="C331" i="1"/>
  <c r="B331" i="1"/>
  <c r="F123" i="1"/>
  <c r="F194" i="1"/>
  <c r="D194" i="1" s="1"/>
  <c r="F280" i="1"/>
  <c r="E262" i="1"/>
  <c r="D330" i="1"/>
  <c r="C330" i="1"/>
  <c r="D335" i="1"/>
  <c r="C335" i="1"/>
  <c r="B335" i="1"/>
  <c r="D357" i="1"/>
  <c r="C357" i="1"/>
  <c r="B357" i="1"/>
  <c r="B352" i="1"/>
  <c r="D352" i="1"/>
  <c r="C352" i="1"/>
  <c r="D339" i="1"/>
  <c r="B339" i="1"/>
  <c r="C360" i="1"/>
  <c r="D360" i="1"/>
  <c r="B360" i="1"/>
  <c r="C178" i="1"/>
  <c r="F161" i="1"/>
</calcChain>
</file>

<file path=xl/sharedStrings.xml><?xml version="1.0" encoding="utf-8"?>
<sst xmlns="http://schemas.openxmlformats.org/spreadsheetml/2006/main" count="309" uniqueCount="208">
  <si>
    <t>Stedtillægsområde</t>
  </si>
  <si>
    <t>Pensionsg.</t>
  </si>
  <si>
    <t>Skalatrin</t>
  </si>
  <si>
    <t>II</t>
  </si>
  <si>
    <t>III</t>
  </si>
  <si>
    <t>IV</t>
  </si>
  <si>
    <t>V</t>
  </si>
  <si>
    <t>VI</t>
  </si>
  <si>
    <t>løn</t>
  </si>
  <si>
    <t>Reguleringsprocent:</t>
  </si>
  <si>
    <t>Timelønninger, statens takster</t>
  </si>
  <si>
    <t>Eget</t>
  </si>
  <si>
    <t>Skolens</t>
  </si>
  <si>
    <t>Lærernes pension</t>
  </si>
  <si>
    <t>Efterløns-</t>
  </si>
  <si>
    <t>bidrag</t>
  </si>
  <si>
    <t>Egetbidrag</t>
  </si>
  <si>
    <t>Skolebidrag</t>
  </si>
  <si>
    <t>kassen</t>
  </si>
  <si>
    <t>pr. år</t>
  </si>
  <si>
    <t>Grundbeløb</t>
  </si>
  <si>
    <t>Pr. år</t>
  </si>
  <si>
    <t>Pr. måned</t>
  </si>
  <si>
    <t>Pr. time</t>
  </si>
  <si>
    <t>Min.</t>
  </si>
  <si>
    <t>Maks.</t>
  </si>
  <si>
    <t>Maks</t>
  </si>
  <si>
    <t>Natpenge for tjeneste i tiden 17 - 06</t>
  </si>
  <si>
    <t>Godtgørelse for tjeneste lørdage efter kl. 14</t>
  </si>
  <si>
    <t>Godtgørelse for tjeneste på søn- og helligdage</t>
  </si>
  <si>
    <t>Godtgørelse for delt tjeneste, der går ud over 11 timer</t>
  </si>
  <si>
    <t>Godtgørelse for indgreb i på forhånd fastlagte fridage</t>
  </si>
  <si>
    <t>Basisløn 1</t>
  </si>
  <si>
    <t>Basisløn 2</t>
  </si>
  <si>
    <t>Basisløn 3</t>
  </si>
  <si>
    <t>Timelønninger</t>
  </si>
  <si>
    <t>Uddannede lærere</t>
  </si>
  <si>
    <t>Andre vikarer</t>
  </si>
  <si>
    <t>Undervisningstillæg</t>
  </si>
  <si>
    <t>640-699,9 timer</t>
  </si>
  <si>
    <t>700 - 749,9 timer</t>
  </si>
  <si>
    <t>750 timer og derover</t>
  </si>
  <si>
    <t>I alt</t>
  </si>
  <si>
    <t>Gyldig fra:</t>
  </si>
  <si>
    <t>Grundlønninger - anvendes som udgangspunkt for beregningerne</t>
  </si>
  <si>
    <t>Årlige aktuelle pensioner</t>
  </si>
  <si>
    <t>Basistrin 1</t>
  </si>
  <si>
    <t>Basistrin 2</t>
  </si>
  <si>
    <t>Basistrin 3</t>
  </si>
  <si>
    <t xml:space="preserve"> </t>
  </si>
  <si>
    <t xml:space="preserve">Sted III  </t>
  </si>
  <si>
    <t xml:space="preserve">Sted IV  </t>
  </si>
  <si>
    <t xml:space="preserve">Sted V  </t>
  </si>
  <si>
    <t xml:space="preserve">Sted VI  </t>
  </si>
  <si>
    <t>1. april 2002</t>
  </si>
  <si>
    <t>1. april 1999</t>
  </si>
  <si>
    <t>1. april 2000</t>
  </si>
  <si>
    <t>1. oktober 2000</t>
  </si>
  <si>
    <t>1. april 2001</t>
  </si>
  <si>
    <t>1. oktober 2001</t>
  </si>
  <si>
    <t xml:space="preserve">Reguleringsprocenter </t>
  </si>
  <si>
    <t>1. april 2003</t>
  </si>
  <si>
    <t>Pensionsbidrag pr. måned - Lærere/ledere</t>
  </si>
  <si>
    <t>Egen skole</t>
  </si>
  <si>
    <t>Individuelle tillæg</t>
  </si>
  <si>
    <t>Tillæg 1</t>
  </si>
  <si>
    <t>Tillæg 2</t>
  </si>
  <si>
    <t>Tillæg 3</t>
  </si>
  <si>
    <t>Tillæg 4</t>
  </si>
  <si>
    <t>Tillæg 5</t>
  </si>
  <si>
    <t>Tillæg 6</t>
  </si>
  <si>
    <t>Tillæg 7</t>
  </si>
  <si>
    <t>Tillæg 8</t>
  </si>
  <si>
    <t>Lærere - basisløn</t>
  </si>
  <si>
    <t>Timer</t>
  </si>
  <si>
    <t>Lærere</t>
  </si>
  <si>
    <t>Øvrige ansatte</t>
  </si>
  <si>
    <t>Diverse satser II</t>
  </si>
  <si>
    <t>Pensionsbidrag - øvrige ansatte, pr. måned</t>
  </si>
  <si>
    <t>Pensionsprocent øvr. ansatte:</t>
  </si>
  <si>
    <t>Lokalt aftalt</t>
  </si>
  <si>
    <t>1. april 2004</t>
  </si>
  <si>
    <t>EFTERSKOLEFORENINGEN</t>
  </si>
  <si>
    <t>1. oktober 2004</t>
  </si>
  <si>
    <t>1. april 2005</t>
  </si>
  <si>
    <t>1. april 2006</t>
  </si>
  <si>
    <t>1. oktober 1998</t>
  </si>
  <si>
    <t>1. april 1998</t>
  </si>
  <si>
    <t>1. oktober 1997</t>
  </si>
  <si>
    <t>1. april 2007</t>
  </si>
  <si>
    <t>1. april 2008</t>
  </si>
  <si>
    <t>1. april 2009</t>
  </si>
  <si>
    <t>Lærerløn</t>
  </si>
  <si>
    <t>Kostskoletill.</t>
  </si>
  <si>
    <t>Basisløn2, 3</t>
  </si>
  <si>
    <t>Undervisning</t>
  </si>
  <si>
    <t>Andre opgaver</t>
  </si>
  <si>
    <r>
      <t xml:space="preserve">Områdetillæg, </t>
    </r>
    <r>
      <rPr>
        <sz val="10"/>
        <rFont val="MS Sans Serif"/>
        <family val="2"/>
      </rPr>
      <t>ureguleret</t>
    </r>
  </si>
  <si>
    <t>1. oktober 2009</t>
  </si>
  <si>
    <t>1. april 2010</t>
  </si>
  <si>
    <t>1. april 2012</t>
  </si>
  <si>
    <t>ej reg.</t>
  </si>
  <si>
    <t>31. marts 2012</t>
  </si>
  <si>
    <t>Årslønninger pr. 31. marts 2012, statens takster</t>
  </si>
  <si>
    <t>31/3-2012</t>
  </si>
  <si>
    <t>Basisløn 4</t>
  </si>
  <si>
    <t xml:space="preserve">OK-08 tillæg </t>
  </si>
  <si>
    <t>1. april 2014</t>
  </si>
  <si>
    <t>1. august 2013</t>
  </si>
  <si>
    <t xml:space="preserve"> 31.3.2012</t>
  </si>
  <si>
    <t>Jubilæumsgratiale</t>
  </si>
  <si>
    <t>25 år</t>
  </si>
  <si>
    <t xml:space="preserve">40 år </t>
  </si>
  <si>
    <t>50 år</t>
  </si>
  <si>
    <t>31.3.2012</t>
  </si>
  <si>
    <t>Basistrin 4</t>
  </si>
  <si>
    <t>Alle lærere</t>
  </si>
  <si>
    <t>1. april 2015</t>
  </si>
  <si>
    <t>Særl. OK 13</t>
  </si>
  <si>
    <t>1. april 2016</t>
  </si>
  <si>
    <t>Løntabel</t>
  </si>
  <si>
    <t>1. april 2017</t>
  </si>
  <si>
    <t>Region Hovedstaden</t>
  </si>
  <si>
    <t>Region Sjælland</t>
  </si>
  <si>
    <t>Region Syddanmark</t>
  </si>
  <si>
    <t>Region Midtjylland</t>
  </si>
  <si>
    <t>Region Nordjylland</t>
  </si>
  <si>
    <t>Findes en kommune ikke i oversigten, er den i</t>
  </si>
  <si>
    <t>staten henført til stedtillægsområde II</t>
  </si>
  <si>
    <t>Kommunernes indplacering  efter stedtillæg/områdetillæg</t>
  </si>
  <si>
    <t>København VI</t>
  </si>
  <si>
    <t>Frederiksberg VI</t>
  </si>
  <si>
    <t>Albertslund VI</t>
  </si>
  <si>
    <t>Allerød V</t>
  </si>
  <si>
    <t>Ballerup VI</t>
  </si>
  <si>
    <t>Brøndby VI</t>
  </si>
  <si>
    <t>Dragør VI</t>
  </si>
  <si>
    <t>Egedal VI</t>
  </si>
  <si>
    <t>Fredensborg V</t>
  </si>
  <si>
    <t>Frederikssund V</t>
  </si>
  <si>
    <t>Halsnæs V</t>
  </si>
  <si>
    <t>Furesø VI</t>
  </si>
  <si>
    <t>Gentofte VI</t>
  </si>
  <si>
    <t>Glostrup VI</t>
  </si>
  <si>
    <t>Gribskov V</t>
  </si>
  <si>
    <t>Helsingør V</t>
  </si>
  <si>
    <t>Herlev VI</t>
  </si>
  <si>
    <t>Hillerød V</t>
  </si>
  <si>
    <t>Hvidovre VI</t>
  </si>
  <si>
    <t>Høje-Taastrup VI</t>
  </si>
  <si>
    <t>Hørsholm V</t>
  </si>
  <si>
    <t>Ishøj VI</t>
  </si>
  <si>
    <t>Lyngby-Taarbæk VI</t>
  </si>
  <si>
    <t>Rudersdal VI</t>
  </si>
  <si>
    <t>Rødovre VI</t>
  </si>
  <si>
    <t>Tårnby VI</t>
  </si>
  <si>
    <t>Vallensbæk VI</t>
  </si>
  <si>
    <t>Greve VI</t>
  </si>
  <si>
    <t>Kalundborg III</t>
  </si>
  <si>
    <t>Køge IV</t>
  </si>
  <si>
    <t>Lejre IV</t>
  </si>
  <si>
    <t>Næstved III</t>
  </si>
  <si>
    <t>Roskilde IV</t>
  </si>
  <si>
    <t>Slagelse III</t>
  </si>
  <si>
    <t>Solrød IV</t>
  </si>
  <si>
    <t>Esbjerg III</t>
  </si>
  <si>
    <t>Faaborg-Midtfyn III</t>
  </si>
  <si>
    <t>Kerteminde III</t>
  </si>
  <si>
    <t>Nyborg III</t>
  </si>
  <si>
    <t>Odense III</t>
  </si>
  <si>
    <t>Sønderborg III</t>
  </si>
  <si>
    <t>Skanderborg III</t>
  </si>
  <si>
    <t>Århus IV</t>
  </si>
  <si>
    <t>Aalborg III</t>
  </si>
  <si>
    <t>Frederikshavn III</t>
  </si>
  <si>
    <t>Se områdekommuner nederst</t>
  </si>
  <si>
    <t>1. december 2017</t>
  </si>
  <si>
    <t>1. april 2018</t>
  </si>
  <si>
    <t>Efterskoler</t>
  </si>
  <si>
    <t>Ledere</t>
  </si>
  <si>
    <t>Natpenge m.v. (gælder ikke for efterskolelærere)</t>
  </si>
  <si>
    <t>Særligt OK 2013 tillæg (alle månedslønnede for udfasning af 60 årsreglen)</t>
  </si>
  <si>
    <t>Årslønning, statens takster, øvrige ansatte</t>
  </si>
  <si>
    <t xml:space="preserve">Månedslønninger, statens takster, øvrige ansatte </t>
  </si>
  <si>
    <t>1. oktober 2018</t>
  </si>
  <si>
    <t>OK 18 tillæg</t>
  </si>
  <si>
    <t>Intervalløn - Øverste leder (forstander): Under 100 årselever</t>
  </si>
  <si>
    <t>Intervalløn - øverste leder (forstander): Mellem 100 - 250 årselever</t>
  </si>
  <si>
    <t>Intervalløn - øverste leder (forstander): 250 årselever og derover</t>
  </si>
  <si>
    <t>Grundløn - mellemledere</t>
  </si>
  <si>
    <t>Under 100 årselever</t>
  </si>
  <si>
    <t>100 ÅE og derover</t>
  </si>
  <si>
    <t>Grundløn mellemledere</t>
  </si>
  <si>
    <t>Pension - Øverste leder (forstander): Under 100 årselever</t>
  </si>
  <si>
    <t>Pension - øverste leder (forstandere): Mellem 100 - 250 årselever</t>
  </si>
  <si>
    <t>Pension - øverste leder (forstander): 250 årselever og derover</t>
  </si>
  <si>
    <t>Eget bidrag</t>
  </si>
  <si>
    <t>Kostskoletillæg</t>
  </si>
  <si>
    <t>Pensionsbidrag - Lærernes Pension</t>
  </si>
  <si>
    <t>Andre tillæg - lærere</t>
  </si>
  <si>
    <t>1. april 2019</t>
  </si>
  <si>
    <t>OK 2018 tillæg (alle månedslønnede lærere)</t>
  </si>
  <si>
    <t>31-03-2012</t>
  </si>
  <si>
    <t>1. oktober 2019</t>
  </si>
  <si>
    <t>Resultatløn og/eller særlig indsats (max)</t>
  </si>
  <si>
    <t>Engangsvederlag til ledere - pensionsgivende</t>
  </si>
  <si>
    <t xml:space="preserve">Inkl. pension (max) </t>
  </si>
  <si>
    <t>1.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</si>
</sst>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2" x14ac:knownFonts="1">
    <font>
      <sz val="10"/>
      <name val="MS Sans Serif"/>
    </font>
    <font>
      <b/>
      <sz val="10"/>
      <name val="MS Sans Serif"/>
    </font>
    <font>
      <sz val="10"/>
      <name val="MS Sans Serif"/>
    </font>
    <font>
      <sz val="10"/>
      <name val="Helv"/>
    </font>
    <font>
      <b/>
      <sz val="10"/>
      <name val="Helv"/>
    </font>
    <font>
      <b/>
      <sz val="10"/>
      <name val="Courier"/>
    </font>
    <font>
      <sz val="9"/>
      <name val="Helv"/>
    </font>
    <font>
      <b/>
      <sz val="10"/>
      <name val="MS Sans Serif"/>
      <family val="2"/>
    </font>
    <font>
      <i/>
      <sz val="10"/>
      <name val="MS Sans Serif"/>
      <family val="2"/>
    </font>
    <font>
      <b/>
      <sz val="13.5"/>
      <name val="MS Sans Serif"/>
      <family val="2"/>
    </font>
    <font>
      <sz val="12"/>
      <name val="MS Sans Serif"/>
      <family val="2"/>
    </font>
    <font>
      <b/>
      <i/>
      <sz val="12"/>
      <name val="MS Sans Serif"/>
      <family val="2"/>
    </font>
    <font>
      <b/>
      <i/>
      <sz val="24"/>
      <name val="MS Sans Serif"/>
      <family val="2"/>
    </font>
    <font>
      <sz val="8.5"/>
      <name val="MS Sans Serif"/>
      <family val="2"/>
    </font>
    <font>
      <sz val="10"/>
      <name val="MS Sans Serif"/>
      <family val="2"/>
    </font>
    <font>
      <b/>
      <sz val="18"/>
      <name val="MS Sans Serif"/>
      <family val="2"/>
    </font>
    <font>
      <b/>
      <sz val="12"/>
      <name val="MS Sans Serif"/>
      <family val="2"/>
    </font>
    <font>
      <sz val="13.5"/>
      <name val="MS Sans Serif"/>
    </font>
    <font>
      <b/>
      <sz val="9"/>
      <name val="Helv"/>
    </font>
    <font>
      <b/>
      <sz val="7.9"/>
      <name val="MS Sans Serif"/>
      <family val="2"/>
    </font>
    <font>
      <b/>
      <sz val="10"/>
      <color rgb="FFFF0000"/>
      <name val="MS Sans Serif"/>
      <family val="2"/>
    </font>
    <font>
      <i/>
      <sz val="10"/>
      <color theme="0" tint="-0.249977111117893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40" fontId="2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0" borderId="0"/>
  </cellStyleXfs>
  <cellXfs count="311">
    <xf numFmtId="0" fontId="0" fillId="0" borderId="0" xfId="0"/>
    <xf numFmtId="0" fontId="3" fillId="0" borderId="1" xfId="3" applyBorder="1" applyAlignment="1" applyProtection="1">
      <alignment horizontal="center"/>
    </xf>
    <xf numFmtId="0" fontId="3" fillId="0" borderId="2" xfId="3" applyBorder="1" applyAlignment="1" applyProtection="1">
      <alignment horizontal="center"/>
    </xf>
    <xf numFmtId="0" fontId="3" fillId="0" borderId="2" xfId="3" applyFont="1" applyBorder="1" applyAlignment="1" applyProtection="1">
      <alignment horizontal="center"/>
    </xf>
    <xf numFmtId="0" fontId="3" fillId="0" borderId="3" xfId="3" applyBorder="1" applyAlignment="1" applyProtection="1">
      <alignment horizontal="center"/>
    </xf>
    <xf numFmtId="3" fontId="5" fillId="0" borderId="4" xfId="2" applyFont="1" applyBorder="1" applyAlignment="1" applyProtection="1">
      <alignment horizontal="center"/>
    </xf>
    <xf numFmtId="0" fontId="0" fillId="0" borderId="5" xfId="0" applyBorder="1"/>
    <xf numFmtId="4" fontId="0" fillId="0" borderId="6" xfId="0" applyNumberFormat="1" applyBorder="1"/>
    <xf numFmtId="4" fontId="0" fillId="0" borderId="7" xfId="0" applyNumberFormat="1" applyBorder="1"/>
    <xf numFmtId="0" fontId="0" fillId="0" borderId="8" xfId="0" applyBorder="1"/>
    <xf numFmtId="0" fontId="0" fillId="0" borderId="0" xfId="0" applyBorder="1"/>
    <xf numFmtId="0" fontId="0" fillId="0" borderId="6" xfId="0" applyBorder="1"/>
    <xf numFmtId="4" fontId="0" fillId="0" borderId="0" xfId="0" applyNumberFormat="1" applyBorder="1"/>
    <xf numFmtId="4" fontId="0" fillId="0" borderId="9" xfId="0" applyNumberFormat="1" applyBorder="1"/>
    <xf numFmtId="0" fontId="3" fillId="0" borderId="8" xfId="3" applyBorder="1" applyAlignment="1" applyProtection="1">
      <alignment horizontal="center"/>
    </xf>
    <xf numFmtId="0" fontId="0" fillId="0" borderId="10" xfId="0" applyBorder="1"/>
    <xf numFmtId="4" fontId="0" fillId="0" borderId="10" xfId="0" applyNumberFormat="1" applyBorder="1"/>
    <xf numFmtId="0" fontId="4" fillId="0" borderId="11" xfId="3" applyFont="1" applyBorder="1" applyAlignment="1" applyProtection="1">
      <alignment horizontal="center"/>
    </xf>
    <xf numFmtId="0" fontId="3" fillId="0" borderId="12" xfId="3" applyBorder="1" applyAlignment="1" applyProtection="1">
      <alignment horizontal="center"/>
    </xf>
    <xf numFmtId="0" fontId="3" fillId="0" borderId="13" xfId="3" applyBorder="1" applyAlignment="1" applyProtection="1">
      <alignment horizontal="center"/>
    </xf>
    <xf numFmtId="0" fontId="3" fillId="0" borderId="13" xfId="3" applyFont="1" applyBorder="1" applyAlignment="1" applyProtection="1">
      <alignment horizontal="center"/>
    </xf>
    <xf numFmtId="0" fontId="3" fillId="0" borderId="14" xfId="3" applyBorder="1" applyAlignment="1" applyProtection="1">
      <alignment horizontal="center"/>
    </xf>
    <xf numFmtId="0" fontId="0" fillId="0" borderId="15" xfId="0" applyBorder="1"/>
    <xf numFmtId="4" fontId="0" fillId="0" borderId="16" xfId="0" applyNumberFormat="1" applyBorder="1"/>
    <xf numFmtId="4" fontId="0" fillId="0" borderId="17" xfId="0" applyNumberFormat="1" applyBorder="1"/>
    <xf numFmtId="0" fontId="3" fillId="0" borderId="18" xfId="3" applyBorder="1" applyAlignment="1" applyProtection="1">
      <alignment horizontal="center"/>
    </xf>
    <xf numFmtId="3" fontId="2" fillId="0" borderId="19" xfId="2" applyFont="1" applyBorder="1" applyAlignment="1" applyProtection="1">
      <alignment horizontal="center"/>
    </xf>
    <xf numFmtId="0" fontId="0" fillId="0" borderId="21" xfId="0" applyBorder="1" applyAlignment="1">
      <alignment horizontal="right"/>
    </xf>
    <xf numFmtId="0" fontId="0" fillId="0" borderId="22" xfId="0" applyBorder="1"/>
    <xf numFmtId="0" fontId="0" fillId="0" borderId="23" xfId="0" applyBorder="1" applyAlignment="1">
      <alignment horizontal="right"/>
    </xf>
    <xf numFmtId="4" fontId="0" fillId="0" borderId="24" xfId="0" applyNumberFormat="1" applyBorder="1"/>
    <xf numFmtId="0" fontId="0" fillId="0" borderId="25" xfId="0" applyBorder="1"/>
    <xf numFmtId="3" fontId="1" fillId="0" borderId="19" xfId="2" applyFont="1" applyBorder="1" applyAlignment="1" applyProtection="1">
      <alignment horizontal="center"/>
    </xf>
    <xf numFmtId="3" fontId="1" fillId="0" borderId="26" xfId="2" applyFont="1" applyBorder="1" applyAlignment="1" applyProtection="1">
      <alignment horizontal="center"/>
    </xf>
    <xf numFmtId="4" fontId="0" fillId="0" borderId="20" xfId="0" applyNumberFormat="1" applyBorder="1"/>
    <xf numFmtId="0" fontId="0" fillId="0" borderId="1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4" fontId="0" fillId="0" borderId="21" xfId="0" applyNumberFormat="1" applyBorder="1" applyAlignment="1">
      <alignment horizontal="right"/>
    </xf>
    <xf numFmtId="0" fontId="0" fillId="0" borderId="17" xfId="0" applyBorder="1"/>
    <xf numFmtId="3" fontId="0" fillId="0" borderId="17" xfId="0" applyNumberFormat="1" applyBorder="1"/>
    <xf numFmtId="0" fontId="0" fillId="0" borderId="29" xfId="0" applyBorder="1"/>
    <xf numFmtId="0" fontId="0" fillId="0" borderId="13" xfId="0" applyBorder="1"/>
    <xf numFmtId="0" fontId="0" fillId="0" borderId="30" xfId="0" applyBorder="1"/>
    <xf numFmtId="40" fontId="0" fillId="0" borderId="10" xfId="1" applyFont="1" applyBorder="1"/>
    <xf numFmtId="40" fontId="0" fillId="0" borderId="16" xfId="1" applyFont="1" applyBorder="1"/>
    <xf numFmtId="0" fontId="0" fillId="0" borderId="31" xfId="0" applyBorder="1"/>
    <xf numFmtId="0" fontId="0" fillId="0" borderId="32" xfId="0" applyBorder="1"/>
    <xf numFmtId="40" fontId="0" fillId="0" borderId="17" xfId="1" applyFont="1" applyBorder="1"/>
    <xf numFmtId="40" fontId="0" fillId="0" borderId="24" xfId="1" applyFont="1" applyBorder="1"/>
    <xf numFmtId="0" fontId="0" fillId="0" borderId="0" xfId="0" applyFill="1" applyBorder="1"/>
    <xf numFmtId="0" fontId="7" fillId="0" borderId="33" xfId="0" applyFont="1" applyBorder="1"/>
    <xf numFmtId="0" fontId="0" fillId="0" borderId="15" xfId="0" applyFill="1" applyBorder="1"/>
    <xf numFmtId="0" fontId="0" fillId="0" borderId="28" xfId="0" applyFill="1" applyBorder="1"/>
    <xf numFmtId="4" fontId="0" fillId="0" borderId="34" xfId="0" applyNumberFormat="1" applyBorder="1"/>
    <xf numFmtId="0" fontId="0" fillId="0" borderId="35" xfId="0" applyBorder="1"/>
    <xf numFmtId="4" fontId="0" fillId="0" borderId="36" xfId="0" applyNumberFormat="1" applyBorder="1"/>
    <xf numFmtId="4" fontId="0" fillId="0" borderId="37" xfId="0" applyNumberFormat="1" applyBorder="1"/>
    <xf numFmtId="4" fontId="0" fillId="0" borderId="12" xfId="0" applyNumberFormat="1" applyBorder="1"/>
    <xf numFmtId="4" fontId="0" fillId="0" borderId="38" xfId="0" applyNumberFormat="1" applyBorder="1"/>
    <xf numFmtId="0" fontId="8" fillId="0" borderId="39" xfId="0" applyFont="1" applyFill="1" applyBorder="1"/>
    <xf numFmtId="0" fontId="3" fillId="0" borderId="40" xfId="3" applyBorder="1" applyAlignment="1" applyProtection="1">
      <alignment horizontal="center"/>
    </xf>
    <xf numFmtId="0" fontId="3" fillId="0" borderId="41" xfId="3" applyBorder="1" applyAlignment="1" applyProtection="1">
      <alignment horizontal="center"/>
    </xf>
    <xf numFmtId="4" fontId="0" fillId="0" borderId="40" xfId="0" applyNumberFormat="1" applyBorder="1"/>
    <xf numFmtId="3" fontId="2" fillId="0" borderId="19" xfId="2" applyFont="1" applyBorder="1" applyAlignment="1" applyProtection="1">
      <alignment horizontal="right"/>
    </xf>
    <xf numFmtId="0" fontId="9" fillId="0" borderId="0" xfId="0" applyFont="1"/>
    <xf numFmtId="0" fontId="11" fillId="0" borderId="0" xfId="0" applyFont="1"/>
    <xf numFmtId="0" fontId="3" fillId="0" borderId="33" xfId="3" applyBorder="1" applyAlignment="1" applyProtection="1">
      <alignment horizontal="center"/>
    </xf>
    <xf numFmtId="0" fontId="3" fillId="0" borderId="9" xfId="3" applyBorder="1" applyAlignment="1" applyProtection="1">
      <alignment horizontal="center"/>
    </xf>
    <xf numFmtId="0" fontId="3" fillId="0" borderId="42" xfId="3" applyBorder="1" applyAlignment="1" applyProtection="1">
      <alignment horizontal="center"/>
    </xf>
    <xf numFmtId="0" fontId="3" fillId="0" borderId="43" xfId="3" applyBorder="1" applyAlignment="1" applyProtection="1">
      <alignment horizontal="center"/>
    </xf>
    <xf numFmtId="0" fontId="3" fillId="0" borderId="44" xfId="3" applyBorder="1" applyAlignment="1" applyProtection="1">
      <alignment horizontal="center"/>
    </xf>
    <xf numFmtId="0" fontId="3" fillId="0" borderId="45" xfId="3" applyBorder="1" applyAlignment="1" applyProtection="1">
      <alignment horizontal="center"/>
    </xf>
    <xf numFmtId="0" fontId="0" fillId="0" borderId="46" xfId="0" applyBorder="1" applyAlignment="1">
      <alignment horizontal="right"/>
    </xf>
    <xf numFmtId="0" fontId="0" fillId="0" borderId="47" xfId="0" applyBorder="1" applyAlignment="1">
      <alignment horizontal="right"/>
    </xf>
    <xf numFmtId="0" fontId="0" fillId="0" borderId="48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49" xfId="0" applyBorder="1" applyAlignment="1">
      <alignment horizontal="right"/>
    </xf>
    <xf numFmtId="0" fontId="0" fillId="0" borderId="36" xfId="0" applyBorder="1" applyAlignment="1">
      <alignment horizontal="right"/>
    </xf>
    <xf numFmtId="0" fontId="0" fillId="0" borderId="16" xfId="0" applyBorder="1"/>
    <xf numFmtId="0" fontId="13" fillId="0" borderId="0" xfId="0" applyFont="1"/>
    <xf numFmtId="0" fontId="0" fillId="0" borderId="49" xfId="0" applyBorder="1"/>
    <xf numFmtId="40" fontId="0" fillId="0" borderId="34" xfId="1" applyFont="1" applyBorder="1"/>
    <xf numFmtId="40" fontId="0" fillId="0" borderId="36" xfId="1" applyFont="1" applyBorder="1"/>
    <xf numFmtId="0" fontId="0" fillId="0" borderId="50" xfId="0" applyBorder="1"/>
    <xf numFmtId="0" fontId="0" fillId="0" borderId="51" xfId="0" applyBorder="1"/>
    <xf numFmtId="0" fontId="7" fillId="0" borderId="52" xfId="0" applyFont="1" applyBorder="1"/>
    <xf numFmtId="4" fontId="0" fillId="0" borderId="21" xfId="0" applyNumberFormat="1" applyBorder="1"/>
    <xf numFmtId="0" fontId="15" fillId="0" borderId="0" xfId="0" applyFont="1"/>
    <xf numFmtId="0" fontId="0" fillId="0" borderId="20" xfId="0" applyBorder="1"/>
    <xf numFmtId="40" fontId="0" fillId="0" borderId="40" xfId="1" applyFont="1" applyBorder="1"/>
    <xf numFmtId="0" fontId="16" fillId="0" borderId="0" xfId="0" applyFont="1"/>
    <xf numFmtId="0" fontId="0" fillId="0" borderId="39" xfId="0" applyBorder="1"/>
    <xf numFmtId="3" fontId="0" fillId="0" borderId="20" xfId="0" applyNumberFormat="1" applyBorder="1"/>
    <xf numFmtId="38" fontId="0" fillId="0" borderId="10" xfId="1" applyNumberFormat="1" applyFont="1" applyFill="1" applyBorder="1"/>
    <xf numFmtId="40" fontId="0" fillId="0" borderId="0" xfId="1" applyFont="1" applyBorder="1"/>
    <xf numFmtId="40" fontId="0" fillId="0" borderId="15" xfId="1" applyFont="1" applyBorder="1"/>
    <xf numFmtId="0" fontId="1" fillId="0" borderId="52" xfId="0" applyFont="1" applyBorder="1"/>
    <xf numFmtId="0" fontId="0" fillId="0" borderId="53" xfId="0" applyBorder="1"/>
    <xf numFmtId="0" fontId="0" fillId="0" borderId="54" xfId="0" applyBorder="1"/>
    <xf numFmtId="0" fontId="1" fillId="0" borderId="55" xfId="0" applyFont="1" applyBorder="1"/>
    <xf numFmtId="0" fontId="0" fillId="0" borderId="56" xfId="0" applyBorder="1"/>
    <xf numFmtId="40" fontId="0" fillId="0" borderId="19" xfId="1" applyFont="1" applyBorder="1"/>
    <xf numFmtId="40" fontId="0" fillId="0" borderId="26" xfId="1" applyFont="1" applyBorder="1"/>
    <xf numFmtId="0" fontId="17" fillId="0" borderId="0" xfId="0" applyFont="1"/>
    <xf numFmtId="0" fontId="0" fillId="0" borderId="49" xfId="0" applyFill="1" applyBorder="1"/>
    <xf numFmtId="40" fontId="0" fillId="0" borderId="12" xfId="1" applyFont="1" applyBorder="1"/>
    <xf numFmtId="40" fontId="0" fillId="0" borderId="38" xfId="1" applyFont="1" applyBorder="1"/>
    <xf numFmtId="0" fontId="0" fillId="0" borderId="57" xfId="0" applyBorder="1"/>
    <xf numFmtId="40" fontId="0" fillId="0" borderId="58" xfId="1" applyFont="1" applyBorder="1"/>
    <xf numFmtId="0" fontId="0" fillId="0" borderId="59" xfId="0" applyBorder="1" applyAlignment="1">
      <alignment horizontal="center"/>
    </xf>
    <xf numFmtId="40" fontId="0" fillId="0" borderId="60" xfId="1" applyFont="1" applyBorder="1"/>
    <xf numFmtId="0" fontId="0" fillId="0" borderId="61" xfId="0" applyFill="1" applyBorder="1"/>
    <xf numFmtId="0" fontId="0" fillId="0" borderId="29" xfId="0" applyFill="1" applyBorder="1"/>
    <xf numFmtId="0" fontId="0" fillId="0" borderId="25" xfId="0" applyFill="1" applyBorder="1"/>
    <xf numFmtId="0" fontId="7" fillId="0" borderId="62" xfId="0" applyFont="1" applyBorder="1" applyAlignment="1">
      <alignment horizontal="right"/>
    </xf>
    <xf numFmtId="0" fontId="7" fillId="0" borderId="63" xfId="0" applyFont="1" applyBorder="1" applyAlignment="1">
      <alignment horizontal="right"/>
    </xf>
    <xf numFmtId="3" fontId="0" fillId="0" borderId="34" xfId="0" applyNumberFormat="1" applyBorder="1"/>
    <xf numFmtId="0" fontId="0" fillId="0" borderId="34" xfId="0" applyBorder="1"/>
    <xf numFmtId="3" fontId="2" fillId="0" borderId="50" xfId="0" applyNumberFormat="1" applyFont="1" applyBorder="1"/>
    <xf numFmtId="0" fontId="2" fillId="0" borderId="50" xfId="0" applyFont="1" applyBorder="1"/>
    <xf numFmtId="0" fontId="2" fillId="0" borderId="50" xfId="0" applyFont="1" applyBorder="1" applyAlignment="1">
      <alignment horizontal="right"/>
    </xf>
    <xf numFmtId="0" fontId="2" fillId="0" borderId="51" xfId="0" applyFont="1" applyBorder="1"/>
    <xf numFmtId="0" fontId="1" fillId="0" borderId="64" xfId="0" applyFont="1" applyBorder="1"/>
    <xf numFmtId="3" fontId="0" fillId="0" borderId="65" xfId="0" applyNumberFormat="1" applyBorder="1"/>
    <xf numFmtId="4" fontId="0" fillId="0" borderId="65" xfId="0" applyNumberFormat="1" applyBorder="1"/>
    <xf numFmtId="4" fontId="0" fillId="0" borderId="66" xfId="0" applyNumberFormat="1" applyBorder="1"/>
    <xf numFmtId="38" fontId="0" fillId="0" borderId="34" xfId="1" applyNumberFormat="1" applyFont="1" applyBorder="1"/>
    <xf numFmtId="0" fontId="0" fillId="0" borderId="67" xfId="0" applyBorder="1"/>
    <xf numFmtId="0" fontId="0" fillId="0" borderId="19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68" xfId="0" applyBorder="1"/>
    <xf numFmtId="40" fontId="0" fillId="0" borderId="37" xfId="1" applyFont="1" applyBorder="1"/>
    <xf numFmtId="0" fontId="1" fillId="0" borderId="69" xfId="0" quotePrefix="1" applyFont="1" applyBorder="1" applyAlignment="1">
      <alignment horizontal="right"/>
    </xf>
    <xf numFmtId="0" fontId="4" fillId="0" borderId="70" xfId="3" quotePrefix="1" applyNumberFormat="1" applyFont="1" applyBorder="1" applyAlignment="1" applyProtection="1">
      <alignment horizontal="right"/>
    </xf>
    <xf numFmtId="0" fontId="4" fillId="0" borderId="71" xfId="3" quotePrefix="1" applyNumberFormat="1" applyFont="1" applyBorder="1" applyAlignment="1" applyProtection="1">
      <alignment horizontal="right"/>
    </xf>
    <xf numFmtId="0" fontId="8" fillId="0" borderId="57" xfId="0" applyFont="1" applyBorder="1"/>
    <xf numFmtId="0" fontId="7" fillId="0" borderId="52" xfId="0" applyFont="1" applyFill="1" applyBorder="1"/>
    <xf numFmtId="4" fontId="0" fillId="0" borderId="23" xfId="0" applyNumberFormat="1" applyBorder="1"/>
    <xf numFmtId="0" fontId="0" fillId="0" borderId="72" xfId="0" applyBorder="1"/>
    <xf numFmtId="0" fontId="1" fillId="0" borderId="73" xfId="0" applyFont="1" applyBorder="1"/>
    <xf numFmtId="0" fontId="1" fillId="0" borderId="8" xfId="0" applyFont="1" applyBorder="1"/>
    <xf numFmtId="4" fontId="0" fillId="2" borderId="10" xfId="0" applyNumberFormat="1" applyFill="1" applyBorder="1"/>
    <xf numFmtId="0" fontId="10" fillId="2" borderId="62" xfId="0" applyFont="1" applyFill="1" applyBorder="1"/>
    <xf numFmtId="3" fontId="0" fillId="2" borderId="10" xfId="0" applyNumberFormat="1" applyFill="1" applyBorder="1"/>
    <xf numFmtId="3" fontId="0" fillId="2" borderId="20" xfId="0" applyNumberFormat="1" applyFill="1" applyBorder="1"/>
    <xf numFmtId="4" fontId="0" fillId="2" borderId="34" xfId="0" applyNumberFormat="1" applyFill="1" applyBorder="1"/>
    <xf numFmtId="4" fontId="0" fillId="2" borderId="17" xfId="0" applyNumberFormat="1" applyFill="1" applyBorder="1"/>
    <xf numFmtId="0" fontId="0" fillId="2" borderId="34" xfId="0" applyFill="1" applyBorder="1"/>
    <xf numFmtId="0" fontId="0" fillId="2" borderId="10" xfId="0" applyFill="1" applyBorder="1"/>
    <xf numFmtId="0" fontId="0" fillId="2" borderId="17" xfId="0" applyFill="1" applyBorder="1"/>
    <xf numFmtId="4" fontId="0" fillId="0" borderId="0" xfId="0" applyNumberFormat="1"/>
    <xf numFmtId="4" fontId="0" fillId="0" borderId="58" xfId="0" applyNumberFormat="1" applyBorder="1"/>
    <xf numFmtId="40" fontId="0" fillId="0" borderId="0" xfId="0" applyNumberFormat="1"/>
    <xf numFmtId="0" fontId="14" fillId="0" borderId="0" xfId="0" applyFont="1"/>
    <xf numFmtId="164" fontId="14" fillId="0" borderId="0" xfId="0" applyNumberFormat="1" applyFont="1"/>
    <xf numFmtId="164" fontId="0" fillId="0" borderId="0" xfId="0" applyNumberFormat="1"/>
    <xf numFmtId="3" fontId="0" fillId="0" borderId="0" xfId="0" applyNumberFormat="1" applyBorder="1"/>
    <xf numFmtId="4" fontId="0" fillId="0" borderId="60" xfId="0" applyNumberFormat="1" applyBorder="1"/>
    <xf numFmtId="0" fontId="0" fillId="0" borderId="75" xfId="0" applyBorder="1"/>
    <xf numFmtId="0" fontId="0" fillId="0" borderId="76" xfId="0" applyFill="1" applyBorder="1"/>
    <xf numFmtId="0" fontId="0" fillId="0" borderId="6" xfId="0" applyFill="1" applyBorder="1"/>
    <xf numFmtId="164" fontId="10" fillId="2" borderId="77" xfId="0" applyNumberFormat="1" applyFont="1" applyFill="1" applyBorder="1"/>
    <xf numFmtId="0" fontId="0" fillId="0" borderId="78" xfId="0" applyBorder="1"/>
    <xf numFmtId="38" fontId="0" fillId="0" borderId="21" xfId="1" applyNumberFormat="1" applyFont="1" applyBorder="1"/>
    <xf numFmtId="38" fontId="0" fillId="0" borderId="10" xfId="1" applyNumberFormat="1" applyFont="1" applyBorder="1"/>
    <xf numFmtId="40" fontId="0" fillId="0" borderId="75" xfId="1" applyFont="1" applyBorder="1"/>
    <xf numFmtId="0" fontId="14" fillId="0" borderId="5" xfId="0" applyFont="1" applyFill="1" applyBorder="1"/>
    <xf numFmtId="4" fontId="0" fillId="0" borderId="6" xfId="1" applyNumberFormat="1" applyFont="1" applyBorder="1"/>
    <xf numFmtId="40" fontId="0" fillId="0" borderId="50" xfId="1" applyFont="1" applyBorder="1"/>
    <xf numFmtId="40" fontId="0" fillId="0" borderId="51" xfId="1" applyFont="1" applyBorder="1"/>
    <xf numFmtId="0" fontId="14" fillId="0" borderId="61" xfId="0" applyFont="1" applyFill="1" applyBorder="1"/>
    <xf numFmtId="4" fontId="0" fillId="0" borderId="74" xfId="1" applyNumberFormat="1" applyFont="1" applyBorder="1"/>
    <xf numFmtId="0" fontId="4" fillId="0" borderId="79" xfId="3" applyFont="1" applyBorder="1" applyAlignment="1" applyProtection="1">
      <alignment horizontal="center"/>
    </xf>
    <xf numFmtId="0" fontId="4" fillId="0" borderId="80" xfId="3" applyFont="1" applyBorder="1" applyAlignment="1" applyProtection="1">
      <alignment horizontal="center"/>
    </xf>
    <xf numFmtId="0" fontId="7" fillId="0" borderId="55" xfId="0" applyFont="1" applyFill="1" applyBorder="1"/>
    <xf numFmtId="0" fontId="1" fillId="0" borderId="81" xfId="0" quotePrefix="1" applyFont="1" applyBorder="1" applyAlignment="1">
      <alignment horizontal="right"/>
    </xf>
    <xf numFmtId="0" fontId="0" fillId="0" borderId="12" xfId="0" applyBorder="1"/>
    <xf numFmtId="0" fontId="7" fillId="0" borderId="81" xfId="0" applyFont="1" applyBorder="1" applyAlignment="1">
      <alignment horizontal="center"/>
    </xf>
    <xf numFmtId="40" fontId="2" fillId="0" borderId="58" xfId="1" applyFont="1" applyBorder="1"/>
    <xf numFmtId="40" fontId="2" fillId="0" borderId="10" xfId="1" applyFont="1" applyBorder="1"/>
    <xf numFmtId="0" fontId="4" fillId="0" borderId="26" xfId="3" quotePrefix="1" applyNumberFormat="1" applyFont="1" applyBorder="1" applyAlignment="1" applyProtection="1">
      <alignment horizontal="right"/>
    </xf>
    <xf numFmtId="40" fontId="2" fillId="0" borderId="17" xfId="1" applyFont="1" applyBorder="1"/>
    <xf numFmtId="40" fontId="0" fillId="0" borderId="20" xfId="1" applyFont="1" applyBorder="1"/>
    <xf numFmtId="0" fontId="7" fillId="0" borderId="71" xfId="0" applyFont="1" applyBorder="1" applyAlignment="1">
      <alignment horizontal="right"/>
    </xf>
    <xf numFmtId="4" fontId="3" fillId="0" borderId="82" xfId="2" applyNumberFormat="1" applyBorder="1" applyAlignment="1" applyProtection="1">
      <alignment horizontal="center"/>
    </xf>
    <xf numFmtId="4" fontId="3" fillId="0" borderId="83" xfId="2" applyNumberFormat="1" applyBorder="1" applyAlignment="1" applyProtection="1">
      <alignment horizontal="center"/>
    </xf>
    <xf numFmtId="4" fontId="2" fillId="3" borderId="82" xfId="2" applyNumberFormat="1" applyFont="1" applyFill="1" applyBorder="1" applyAlignment="1" applyProtection="1">
      <alignment horizontal="center"/>
    </xf>
    <xf numFmtId="4" fontId="3" fillId="3" borderId="82" xfId="2" applyNumberFormat="1" applyFill="1" applyBorder="1" applyAlignment="1" applyProtection="1">
      <alignment horizontal="center"/>
    </xf>
    <xf numFmtId="3" fontId="6" fillId="3" borderId="84" xfId="2" applyFont="1" applyFill="1" applyBorder="1" applyAlignment="1" applyProtection="1">
      <alignment horizontal="center"/>
    </xf>
    <xf numFmtId="0" fontId="0" fillId="3" borderId="0" xfId="0" applyFill="1"/>
    <xf numFmtId="3" fontId="0" fillId="0" borderId="85" xfId="0" applyNumberFormat="1" applyBorder="1"/>
    <xf numFmtId="3" fontId="0" fillId="0" borderId="86" xfId="0" applyNumberFormat="1" applyBorder="1"/>
    <xf numFmtId="3" fontId="0" fillId="0" borderId="87" xfId="0" applyNumberFormat="1" applyBorder="1"/>
    <xf numFmtId="40" fontId="0" fillId="0" borderId="28" xfId="1" applyFont="1" applyBorder="1"/>
    <xf numFmtId="0" fontId="10" fillId="2" borderId="88" xfId="0" quotePrefix="1" applyFont="1" applyFill="1" applyBorder="1" applyAlignment="1">
      <alignment horizontal="right"/>
    </xf>
    <xf numFmtId="0" fontId="7" fillId="0" borderId="69" xfId="0" quotePrefix="1" applyFont="1" applyBorder="1" applyAlignment="1">
      <alignment horizontal="right"/>
    </xf>
    <xf numFmtId="0" fontId="20" fillId="0" borderId="0" xfId="0" applyFont="1" applyAlignment="1">
      <alignment horizontal="center"/>
    </xf>
    <xf numFmtId="3" fontId="0" fillId="0" borderId="0" xfId="0" applyNumberFormat="1"/>
    <xf numFmtId="3" fontId="3" fillId="0" borderId="0" xfId="2" applyNumberFormat="1" applyFill="1" applyBorder="1" applyAlignment="1" applyProtection="1">
      <alignment horizontal="center"/>
    </xf>
    <xf numFmtId="3" fontId="6" fillId="0" borderId="0" xfId="2" applyNumberFormat="1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3" fontId="0" fillId="0" borderId="91" xfId="0" applyNumberFormat="1" applyBorder="1"/>
    <xf numFmtId="3" fontId="0" fillId="0" borderId="24" xfId="0" applyNumberFormat="1" applyBorder="1"/>
    <xf numFmtId="0" fontId="14" fillId="0" borderId="0" xfId="0" applyFont="1" applyFill="1" applyBorder="1"/>
    <xf numFmtId="4" fontId="0" fillId="0" borderId="0" xfId="1" applyNumberFormat="1" applyFont="1" applyBorder="1"/>
    <xf numFmtId="0" fontId="3" fillId="0" borderId="30" xfId="3" applyBorder="1" applyAlignment="1" applyProtection="1">
      <alignment horizontal="center"/>
    </xf>
    <xf numFmtId="0" fontId="12" fillId="0" borderId="0" xfId="0" applyFont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0" fillId="0" borderId="93" xfId="0" applyBorder="1" applyAlignment="1">
      <alignment horizontal="center"/>
    </xf>
    <xf numFmtId="0" fontId="0" fillId="0" borderId="94" xfId="0" applyBorder="1" applyAlignment="1">
      <alignment horizontal="center"/>
    </xf>
    <xf numFmtId="0" fontId="0" fillId="0" borderId="95" xfId="0" applyBorder="1" applyAlignment="1">
      <alignment horizontal="center"/>
    </xf>
    <xf numFmtId="0" fontId="4" fillId="0" borderId="96" xfId="3" applyFont="1" applyBorder="1" applyAlignment="1" applyProtection="1">
      <alignment horizontal="center"/>
    </xf>
    <xf numFmtId="0" fontId="4" fillId="0" borderId="97" xfId="3" applyFont="1" applyBorder="1" applyAlignment="1" applyProtection="1">
      <alignment horizontal="center"/>
    </xf>
    <xf numFmtId="0" fontId="3" fillId="0" borderId="97" xfId="3" applyBorder="1" applyAlignment="1" applyProtection="1">
      <alignment horizontal="center"/>
    </xf>
    <xf numFmtId="0" fontId="3" fillId="0" borderId="98" xfId="3" applyBorder="1" applyAlignment="1" applyProtection="1">
      <alignment horizontal="center"/>
    </xf>
    <xf numFmtId="0" fontId="4" fillId="0" borderId="94" xfId="3" applyFont="1" applyBorder="1" applyAlignment="1" applyProtection="1">
      <alignment horizontal="center"/>
    </xf>
    <xf numFmtId="0" fontId="3" fillId="0" borderId="94" xfId="3" applyBorder="1" applyAlignment="1" applyProtection="1">
      <alignment horizontal="center"/>
    </xf>
    <xf numFmtId="0" fontId="4" fillId="0" borderId="92" xfId="3" quotePrefix="1" applyNumberFormat="1" applyFont="1" applyBorder="1" applyAlignment="1" applyProtection="1">
      <alignment horizontal="center"/>
    </xf>
    <xf numFmtId="0" fontId="4" fillId="0" borderId="75" xfId="3" applyFont="1" applyBorder="1" applyAlignment="1" applyProtection="1">
      <alignment horizontal="center"/>
    </xf>
    <xf numFmtId="0" fontId="0" fillId="0" borderId="75" xfId="0" applyBorder="1" applyAlignment="1">
      <alignment horizontal="center"/>
    </xf>
    <xf numFmtId="0" fontId="3" fillId="0" borderId="75" xfId="3" applyBorder="1" applyAlignment="1" applyProtection="1">
      <alignment horizontal="center"/>
    </xf>
    <xf numFmtId="0" fontId="7" fillId="0" borderId="99" xfId="0" applyFont="1" applyFill="1" applyBorder="1" applyAlignment="1">
      <alignment vertical="center"/>
    </xf>
    <xf numFmtId="0" fontId="7" fillId="0" borderId="100" xfId="0" applyFont="1" applyFill="1" applyBorder="1" applyAlignment="1">
      <alignment vertic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/>
    <xf numFmtId="4" fontId="7" fillId="0" borderId="16" xfId="0" applyNumberFormat="1" applyFont="1" applyBorder="1"/>
    <xf numFmtId="3" fontId="14" fillId="0" borderId="10" xfId="2" applyFont="1" applyBorder="1" applyAlignment="1" applyProtection="1">
      <alignment horizontal="right"/>
    </xf>
    <xf numFmtId="0" fontId="1" fillId="0" borderId="15" xfId="0" applyFont="1" applyBorder="1"/>
    <xf numFmtId="3" fontId="14" fillId="0" borderId="16" xfId="2" applyFont="1" applyBorder="1" applyAlignment="1" applyProtection="1">
      <alignment horizontal="right"/>
    </xf>
    <xf numFmtId="4" fontId="21" fillId="0" borderId="10" xfId="0" applyNumberFormat="1" applyFont="1" applyBorder="1"/>
    <xf numFmtId="4" fontId="21" fillId="0" borderId="20" xfId="0" applyNumberFormat="1" applyFont="1" applyBorder="1"/>
    <xf numFmtId="4" fontId="21" fillId="0" borderId="17" xfId="0" applyNumberFormat="1" applyFont="1" applyBorder="1"/>
    <xf numFmtId="4" fontId="7" fillId="0" borderId="24" xfId="0" applyNumberFormat="1" applyFont="1" applyBorder="1"/>
    <xf numFmtId="38" fontId="0" fillId="0" borderId="102" xfId="1" applyNumberFormat="1" applyFont="1" applyBorder="1"/>
    <xf numFmtId="0" fontId="0" fillId="0" borderId="103" xfId="0" applyBorder="1"/>
    <xf numFmtId="40" fontId="0" fillId="0" borderId="23" xfId="1" applyFont="1" applyBorder="1"/>
    <xf numFmtId="0" fontId="7" fillId="0" borderId="8" xfId="0" applyFont="1" applyFill="1" applyBorder="1" applyAlignment="1">
      <alignment vertical="center"/>
    </xf>
    <xf numFmtId="0" fontId="0" fillId="0" borderId="28" xfId="0" applyBorder="1"/>
    <xf numFmtId="0" fontId="14" fillId="0" borderId="6" xfId="0" applyFont="1" applyFill="1" applyBorder="1"/>
    <xf numFmtId="0" fontId="14" fillId="0" borderId="104" xfId="0" applyFont="1" applyFill="1" applyBorder="1"/>
    <xf numFmtId="4" fontId="0" fillId="0" borderId="105" xfId="0" applyNumberFormat="1" applyBorder="1"/>
    <xf numFmtId="4" fontId="0" fillId="0" borderId="106" xfId="1" applyNumberFormat="1" applyFont="1" applyBorder="1"/>
    <xf numFmtId="4" fontId="0" fillId="0" borderId="107" xfId="0" applyNumberFormat="1" applyBorder="1"/>
    <xf numFmtId="0" fontId="0" fillId="0" borderId="11" xfId="0" applyBorder="1" applyAlignment="1">
      <alignment wrapText="1"/>
    </xf>
    <xf numFmtId="0" fontId="0" fillId="0" borderId="15" xfId="0" applyBorder="1" applyAlignment="1">
      <alignment wrapText="1"/>
    </xf>
    <xf numFmtId="0" fontId="8" fillId="0" borderId="0" xfId="0" applyFont="1"/>
    <xf numFmtId="0" fontId="19" fillId="0" borderId="55" xfId="0" applyFont="1" applyFill="1" applyBorder="1" applyAlignment="1">
      <alignment vertical="center"/>
    </xf>
    <xf numFmtId="38" fontId="0" fillId="0" borderId="10" xfId="1" applyNumberFormat="1" applyFont="1" applyBorder="1" applyAlignment="1">
      <alignment wrapText="1"/>
    </xf>
    <xf numFmtId="38" fontId="0" fillId="0" borderId="16" xfId="1" applyNumberFormat="1" applyFont="1" applyBorder="1" applyAlignment="1">
      <alignment wrapText="1"/>
    </xf>
    <xf numFmtId="38" fontId="0" fillId="0" borderId="24" xfId="1" applyNumberFormat="1" applyFont="1" applyBorder="1" applyAlignment="1">
      <alignment wrapText="1"/>
    </xf>
    <xf numFmtId="0" fontId="0" fillId="0" borderId="90" xfId="0" applyBorder="1" applyAlignment="1">
      <alignment horizontal="left" wrapText="1" indent="1"/>
    </xf>
    <xf numFmtId="0" fontId="14" fillId="0" borderId="92" xfId="0" applyFont="1" applyBorder="1" applyAlignment="1">
      <alignment horizontal="left" wrapText="1" indent="1"/>
    </xf>
    <xf numFmtId="3" fontId="0" fillId="0" borderId="89" xfId="0" applyNumberFormat="1" applyBorder="1"/>
    <xf numFmtId="38" fontId="0" fillId="0" borderId="0" xfId="1" applyNumberFormat="1" applyFont="1" applyBorder="1" applyAlignment="1">
      <alignment wrapText="1"/>
    </xf>
    <xf numFmtId="38" fontId="0" fillId="0" borderId="17" xfId="1" applyNumberFormat="1" applyFont="1" applyBorder="1" applyAlignment="1">
      <alignment wrapText="1"/>
    </xf>
    <xf numFmtId="0" fontId="0" fillId="0" borderId="115" xfId="0" applyBorder="1" applyAlignment="1">
      <alignment horizontal="right"/>
    </xf>
    <xf numFmtId="0" fontId="0" fillId="0" borderId="50" xfId="0" applyBorder="1" applyAlignment="1">
      <alignment horizontal="center"/>
    </xf>
    <xf numFmtId="0" fontId="4" fillId="0" borderId="50" xfId="3" applyFont="1" applyBorder="1" applyAlignment="1" applyProtection="1">
      <alignment horizontal="center"/>
    </xf>
    <xf numFmtId="0" fontId="3" fillId="0" borderId="50" xfId="3" applyBorder="1" applyAlignment="1" applyProtection="1">
      <alignment horizontal="center"/>
    </xf>
    <xf numFmtId="0" fontId="4" fillId="0" borderId="71" xfId="3" quotePrefix="1" applyNumberFormat="1" applyFont="1" applyBorder="1" applyAlignment="1" applyProtection="1">
      <alignment horizontal="center"/>
    </xf>
    <xf numFmtId="0" fontId="18" fillId="0" borderId="11" xfId="3" applyFont="1" applyBorder="1" applyAlignment="1" applyProtection="1">
      <alignment horizontal="left"/>
    </xf>
    <xf numFmtId="0" fontId="4" fillId="0" borderId="94" xfId="3" applyFont="1" applyBorder="1" applyAlignment="1" applyProtection="1">
      <alignment horizontal="center"/>
    </xf>
    <xf numFmtId="0" fontId="4" fillId="0" borderId="109" xfId="3" applyFont="1" applyBorder="1" applyAlignment="1" applyProtection="1">
      <alignment horizontal="center"/>
    </xf>
    <xf numFmtId="0" fontId="1" fillId="0" borderId="113" xfId="0" applyFont="1" applyBorder="1" applyAlignment="1">
      <alignment horizontal="center" wrapText="1"/>
    </xf>
    <xf numFmtId="0" fontId="1" fillId="0" borderId="75" xfId="0" applyFont="1" applyBorder="1" applyAlignment="1">
      <alignment horizontal="center" wrapText="1"/>
    </xf>
    <xf numFmtId="0" fontId="1" fillId="0" borderId="114" xfId="0" applyFont="1" applyBorder="1" applyAlignment="1">
      <alignment horizontal="center" wrapText="1"/>
    </xf>
    <xf numFmtId="3" fontId="2" fillId="0" borderId="53" xfId="0" applyNumberFormat="1" applyFont="1" applyBorder="1"/>
    <xf numFmtId="0" fontId="2" fillId="0" borderId="53" xfId="0" applyFont="1" applyBorder="1"/>
    <xf numFmtId="0" fontId="2" fillId="0" borderId="53" xfId="0" applyFont="1" applyBorder="1" applyAlignment="1">
      <alignment horizontal="right"/>
    </xf>
    <xf numFmtId="0" fontId="2" fillId="0" borderId="54" xfId="0" applyFont="1" applyBorder="1"/>
    <xf numFmtId="3" fontId="0" fillId="0" borderId="19" xfId="0" applyNumberFormat="1" applyBorder="1"/>
    <xf numFmtId="4" fontId="0" fillId="0" borderId="19" xfId="0" applyNumberFormat="1" applyBorder="1"/>
    <xf numFmtId="4" fontId="0" fillId="0" borderId="26" xfId="0" applyNumberFormat="1" applyBorder="1"/>
    <xf numFmtId="4" fontId="0" fillId="0" borderId="65" xfId="0" applyNumberFormat="1" applyBorder="1" applyAlignment="1">
      <alignment horizontal="right"/>
    </xf>
    <xf numFmtId="4" fontId="0" fillId="0" borderId="66" xfId="0" applyNumberFormat="1" applyBorder="1" applyAlignment="1">
      <alignment horizontal="right"/>
    </xf>
    <xf numFmtId="3" fontId="0" fillId="0" borderId="32" xfId="0" applyNumberFormat="1" applyBorder="1"/>
    <xf numFmtId="0" fontId="0" fillId="0" borderId="0" xfId="0" applyFill="1" applyBorder="1" applyAlignment="1">
      <alignment horizontal="center" wrapText="1"/>
    </xf>
    <xf numFmtId="0" fontId="0" fillId="0" borderId="116" xfId="0" applyBorder="1" applyAlignment="1">
      <alignment horizontal="center" wrapText="1"/>
    </xf>
    <xf numFmtId="0" fontId="4" fillId="0" borderId="101" xfId="3" applyFont="1" applyBorder="1" applyAlignment="1" applyProtection="1">
      <alignment horizontal="left"/>
    </xf>
    <xf numFmtId="0" fontId="1" fillId="0" borderId="55" xfId="0" applyFont="1" applyBorder="1" applyAlignment="1">
      <alignment horizontal="center" vertical="center" wrapText="1"/>
    </xf>
    <xf numFmtId="0" fontId="0" fillId="0" borderId="48" xfId="0" applyBorder="1"/>
    <xf numFmtId="0" fontId="1" fillId="0" borderId="6" xfId="0" applyFont="1" applyBorder="1" applyAlignment="1">
      <alignment horizontal="center" vertical="center" wrapText="1"/>
    </xf>
    <xf numFmtId="40" fontId="0" fillId="0" borderId="9" xfId="1" applyFont="1" applyBorder="1"/>
    <xf numFmtId="0" fontId="0" fillId="0" borderId="53" xfId="0" applyBorder="1" applyAlignment="1">
      <alignment horizontal="right"/>
    </xf>
    <xf numFmtId="0" fontId="0" fillId="0" borderId="54" xfId="0" applyBorder="1" applyAlignment="1">
      <alignment horizontal="right"/>
    </xf>
    <xf numFmtId="0" fontId="7" fillId="0" borderId="64" xfId="0" applyFont="1" applyBorder="1"/>
    <xf numFmtId="0" fontId="3" fillId="0" borderId="10" xfId="3" applyBorder="1" applyAlignment="1" applyProtection="1">
      <alignment horizontal="center"/>
    </xf>
    <xf numFmtId="0" fontId="0" fillId="0" borderId="90" xfId="0" applyBorder="1" applyAlignment="1">
      <alignment horizontal="center"/>
    </xf>
    <xf numFmtId="0" fontId="3" fillId="0" borderId="90" xfId="3" applyBorder="1" applyAlignment="1" applyProtection="1">
      <alignment horizontal="center"/>
    </xf>
    <xf numFmtId="0" fontId="3" fillId="0" borderId="92" xfId="3" applyBorder="1" applyAlignment="1" applyProtection="1">
      <alignment horizontal="center"/>
    </xf>
    <xf numFmtId="0" fontId="4" fillId="0" borderId="15" xfId="3" applyFont="1" applyBorder="1" applyAlignment="1" applyProtection="1">
      <alignment horizontal="center"/>
    </xf>
    <xf numFmtId="0" fontId="3" fillId="0" borderId="16" xfId="3" applyBorder="1" applyAlignment="1" applyProtection="1">
      <alignment horizontal="center"/>
    </xf>
    <xf numFmtId="164" fontId="0" fillId="0" borderId="0" xfId="0" applyNumberFormat="1" applyBorder="1"/>
    <xf numFmtId="0" fontId="0" fillId="0" borderId="50" xfId="0" applyBorder="1" applyAlignment="1">
      <alignment horizontal="right"/>
    </xf>
    <xf numFmtId="0" fontId="0" fillId="0" borderId="51" xfId="0" applyBorder="1" applyAlignment="1">
      <alignment horizontal="right"/>
    </xf>
    <xf numFmtId="0" fontId="0" fillId="0" borderId="61" xfId="0" applyBorder="1"/>
    <xf numFmtId="0" fontId="0" fillId="0" borderId="50" xfId="0" quotePrefix="1" applyBorder="1" applyAlignment="1">
      <alignment horizontal="right"/>
    </xf>
    <xf numFmtId="0" fontId="1" fillId="0" borderId="115" xfId="0" applyFont="1" applyBorder="1"/>
    <xf numFmtId="0" fontId="1" fillId="0" borderId="22" xfId="0" applyFont="1" applyBorder="1"/>
    <xf numFmtId="0" fontId="1" fillId="0" borderId="69" xfId="0" applyFont="1" applyBorder="1" applyAlignment="1">
      <alignment horizontal="right"/>
    </xf>
    <xf numFmtId="3" fontId="1" fillId="0" borderId="0" xfId="0" applyNumberFormat="1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0" fillId="0" borderId="108" xfId="0" applyBorder="1" applyAlignment="1">
      <alignment horizontal="center" wrapText="1"/>
    </xf>
    <xf numFmtId="0" fontId="2" fillId="0" borderId="110" xfId="0" applyFont="1" applyBorder="1" applyAlignment="1">
      <alignment horizontal="center"/>
    </xf>
    <xf numFmtId="0" fontId="2" fillId="0" borderId="111" xfId="0" applyFont="1" applyBorder="1" applyAlignment="1">
      <alignment horizontal="center"/>
    </xf>
    <xf numFmtId="0" fontId="2" fillId="0" borderId="112" xfId="0" applyFont="1" applyBorder="1" applyAlignment="1">
      <alignment horizontal="center"/>
    </xf>
  </cellXfs>
  <cellStyles count="4">
    <cellStyle name="Komma" xfId="1" builtinId="3"/>
    <cellStyle name="komma0" xfId="2" xr:uid="{00000000-0005-0000-0000-000001000000}"/>
    <cellStyle name="Normal" xfId="0" builtinId="0"/>
    <cellStyle name="Normal_Grundtabel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68626</xdr:colOff>
      <xdr:row>3</xdr:row>
      <xdr:rowOff>11132</xdr:rowOff>
    </xdr:from>
    <xdr:to>
      <xdr:col>6</xdr:col>
      <xdr:colOff>544876</xdr:colOff>
      <xdr:row>14</xdr:row>
      <xdr:rowOff>137711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1BBD63B8-7963-4E1A-A173-15391A439C90}"/>
            </a:ext>
          </a:extLst>
        </xdr:cNvPr>
        <xdr:cNvSpPr txBox="1">
          <a:spLocks noChangeArrowheads="1"/>
        </xdr:cNvSpPr>
      </xdr:nvSpPr>
      <xdr:spPr bwMode="auto">
        <a:xfrm>
          <a:off x="68626" y="556237"/>
          <a:ext cx="5479744" cy="19168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>
            <a:alpha val="5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Denne løntabel kan tilrettes de aktuelle lønninger ved at indtaste en reguleringsprocent i celle E17. Reguleringsprocenten fremkommer ved at lægge Finansministeriets reguleringsprocent til 100.</a:t>
          </a:r>
        </a:p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For at bevare et overblik over, hvornår løntabellen træder i kraft, kan man indtaste dato og måned i celle E18 som tekst (begynd med tegnet: ' )</a:t>
          </a:r>
        </a:p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Tidligere reguleringsprocenter kan ses på næste ark.</a:t>
          </a: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Endelig er der i tabellen plads til at notere individuelle grundlønninger og for det øvrige personales vedkommende individuelle pensionsprocenter og  derved have opdaterede lønninger og pensionsbidrag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Skolens egne tal kan indsættes i de grønne felter i tabellen.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lnSpc>
              <a:spcPts val="1300"/>
            </a:lnSpc>
            <a:defRPr sz="1000"/>
          </a:pPr>
          <a:r>
            <a:rPr lang="da-DK" b="1"/>
            <a:t>Grundbeløb</a:t>
          </a:r>
          <a:r>
            <a:rPr lang="da-DK" b="1" baseline="0"/>
            <a:t> (indeks 100) er pr. 31. marts 2012.</a:t>
          </a:r>
          <a:endParaRPr lang="da-DK" b="1"/>
        </a:p>
        <a:p>
          <a:pPr algn="l" rtl="0">
            <a:lnSpc>
              <a:spcPts val="1300"/>
            </a:lnSpc>
            <a:defRPr sz="1000"/>
          </a:pPr>
          <a:endParaRPr lang="da-DK"/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65"/>
  <sheetViews>
    <sheetView tabSelected="1" view="pageBreakPreview" topLeftCell="A37" zoomScale="166" zoomScaleNormal="166" zoomScaleSheetLayoutView="166" workbookViewId="0">
      <selection activeCell="J52" sqref="J52"/>
    </sheetView>
  </sheetViews>
  <sheetFormatPr defaultRowHeight="12.6" x14ac:dyDescent="0.25"/>
  <cols>
    <col min="1" max="1" width="18" customWidth="1"/>
    <col min="2" max="2" width="14" customWidth="1"/>
    <col min="3" max="3" width="13" customWidth="1"/>
    <col min="4" max="4" width="13.33203125" customWidth="1"/>
    <col min="5" max="5" width="12.88671875" customWidth="1"/>
    <col min="6" max="6" width="12.44140625" customWidth="1"/>
    <col min="8" max="11" width="9.44140625" bestFit="1" customWidth="1"/>
    <col min="28" max="28" width="10.33203125" customWidth="1"/>
    <col min="29" max="29" width="10.88671875" customWidth="1"/>
    <col min="30" max="30" width="11.5546875" customWidth="1"/>
    <col min="31" max="31" width="11.33203125" customWidth="1"/>
    <col min="32" max="32" width="12.44140625" customWidth="1"/>
    <col min="33" max="33" width="12" customWidth="1"/>
    <col min="34" max="34" width="9.88671875" bestFit="1" customWidth="1"/>
    <col min="35" max="35" width="9.5546875" bestFit="1" customWidth="1"/>
    <col min="37" max="37" width="31.6640625" bestFit="1" customWidth="1"/>
    <col min="38" max="38" width="11.6640625" bestFit="1" customWidth="1"/>
    <col min="40" max="40" width="13.5546875" bestFit="1" customWidth="1"/>
    <col min="41" max="41" width="11.6640625" bestFit="1" customWidth="1"/>
  </cols>
  <sheetData>
    <row r="1" spans="1:41" ht="15.6" x14ac:dyDescent="0.3">
      <c r="AA1" s="66" t="s">
        <v>44</v>
      </c>
      <c r="AK1" s="66" t="s">
        <v>45</v>
      </c>
    </row>
    <row r="2" spans="1:41" ht="18.600000000000001" thickBot="1" x14ac:dyDescent="0.4">
      <c r="A2" s="65" t="s">
        <v>120</v>
      </c>
      <c r="B2" s="65" t="str">
        <f>E18</f>
        <v>1. april 2020</v>
      </c>
      <c r="D2" s="65" t="s">
        <v>178</v>
      </c>
    </row>
    <row r="3" spans="1:41" ht="13.2" thickTop="1" x14ac:dyDescent="0.25">
      <c r="AA3" s="67">
        <v>2012</v>
      </c>
      <c r="AB3" s="214"/>
      <c r="AC3" s="215" t="s">
        <v>103</v>
      </c>
      <c r="AD3" s="216"/>
      <c r="AE3" s="216"/>
      <c r="AF3" s="216"/>
      <c r="AG3" s="217"/>
    </row>
    <row r="4" spans="1:41" x14ac:dyDescent="0.25">
      <c r="AA4" s="14"/>
      <c r="AB4" s="1"/>
      <c r="AC4" s="2"/>
      <c r="AD4" s="3" t="s">
        <v>0</v>
      </c>
      <c r="AE4" s="2"/>
      <c r="AF4" s="4"/>
      <c r="AG4" s="68" t="s">
        <v>1</v>
      </c>
    </row>
    <row r="5" spans="1:41" x14ac:dyDescent="0.25">
      <c r="AA5" s="69" t="s">
        <v>2</v>
      </c>
      <c r="AB5" s="5" t="s">
        <v>3</v>
      </c>
      <c r="AC5" s="5" t="s">
        <v>4</v>
      </c>
      <c r="AD5" s="5" t="s">
        <v>5</v>
      </c>
      <c r="AE5" s="5" t="s">
        <v>6</v>
      </c>
      <c r="AF5" s="5" t="s">
        <v>7</v>
      </c>
      <c r="AG5" s="70" t="s">
        <v>8</v>
      </c>
    </row>
    <row r="6" spans="1:41" x14ac:dyDescent="0.25">
      <c r="AA6" s="71">
        <v>1</v>
      </c>
      <c r="AB6" s="187"/>
      <c r="AC6" s="188"/>
      <c r="AD6" s="188"/>
      <c r="AE6" s="188"/>
      <c r="AF6" s="188"/>
      <c r="AG6" s="189"/>
      <c r="AH6" s="190" t="s">
        <v>101</v>
      </c>
    </row>
    <row r="7" spans="1:41" x14ac:dyDescent="0.25">
      <c r="AA7" s="71">
        <v>2</v>
      </c>
      <c r="AB7" s="188"/>
      <c r="AC7" s="188"/>
      <c r="AD7" s="188"/>
      <c r="AE7" s="188"/>
      <c r="AF7" s="188"/>
      <c r="AG7" s="189"/>
      <c r="AH7" s="198"/>
      <c r="AK7" t="s">
        <v>75</v>
      </c>
      <c r="AN7" t="s">
        <v>76</v>
      </c>
    </row>
    <row r="8" spans="1:41" ht="13.2" thickBot="1" x14ac:dyDescent="0.3">
      <c r="AA8" s="71">
        <v>3</v>
      </c>
      <c r="AB8" s="188"/>
      <c r="AC8" s="188"/>
      <c r="AD8" s="188"/>
      <c r="AE8" s="188"/>
      <c r="AF8" s="188"/>
      <c r="AG8" s="189"/>
      <c r="AH8" s="198"/>
    </row>
    <row r="9" spans="1:41" ht="13.2" thickTop="1" x14ac:dyDescent="0.25">
      <c r="AA9" s="71">
        <v>4</v>
      </c>
      <c r="AB9" s="188"/>
      <c r="AC9" s="188"/>
      <c r="AD9" s="188"/>
      <c r="AE9" s="188"/>
      <c r="AF9" s="188"/>
      <c r="AG9" s="189"/>
      <c r="AH9" s="198"/>
      <c r="AK9" s="73" t="s">
        <v>11</v>
      </c>
      <c r="AL9" s="74" t="s">
        <v>12</v>
      </c>
      <c r="AN9" s="73" t="s">
        <v>11</v>
      </c>
      <c r="AO9" s="74" t="s">
        <v>12</v>
      </c>
    </row>
    <row r="10" spans="1:41" x14ac:dyDescent="0.25">
      <c r="AA10" s="71">
        <v>5</v>
      </c>
      <c r="AB10" s="188"/>
      <c r="AC10" s="188"/>
      <c r="AD10" s="188"/>
      <c r="AE10" s="188"/>
      <c r="AF10" s="188"/>
      <c r="AG10" s="189"/>
      <c r="AH10" s="198"/>
      <c r="AK10" s="75" t="s">
        <v>15</v>
      </c>
      <c r="AL10" s="76" t="s">
        <v>15</v>
      </c>
      <c r="AN10" s="75" t="s">
        <v>15</v>
      </c>
      <c r="AO10" s="76" t="s">
        <v>15</v>
      </c>
    </row>
    <row r="11" spans="1:41" x14ac:dyDescent="0.25">
      <c r="AA11" s="71">
        <v>6</v>
      </c>
      <c r="AB11" s="188"/>
      <c r="AC11" s="188"/>
      <c r="AD11" s="188"/>
      <c r="AE11" s="188"/>
      <c r="AF11" s="188"/>
      <c r="AG11" s="189"/>
      <c r="AH11" s="198"/>
      <c r="AK11" s="77" t="s">
        <v>19</v>
      </c>
      <c r="AL11" s="78" t="s">
        <v>19</v>
      </c>
      <c r="AN11" s="77" t="s">
        <v>19</v>
      </c>
      <c r="AO11" s="78" t="s">
        <v>19</v>
      </c>
    </row>
    <row r="12" spans="1:41" x14ac:dyDescent="0.25">
      <c r="AA12" s="71">
        <v>7</v>
      </c>
      <c r="AB12" s="188"/>
      <c r="AC12" s="188"/>
      <c r="AD12" s="188"/>
      <c r="AE12" s="188"/>
      <c r="AF12" s="188"/>
      <c r="AG12" s="189"/>
      <c r="AH12" s="198"/>
      <c r="AK12" s="22"/>
      <c r="AL12" s="79"/>
    </row>
    <row r="13" spans="1:41" x14ac:dyDescent="0.25">
      <c r="AA13" s="71">
        <v>8</v>
      </c>
      <c r="AB13" s="185">
        <v>206396</v>
      </c>
      <c r="AC13" s="185">
        <v>210482</v>
      </c>
      <c r="AD13" s="185">
        <v>213311</v>
      </c>
      <c r="AE13" s="185">
        <v>217397</v>
      </c>
      <c r="AF13" s="185">
        <v>220226</v>
      </c>
      <c r="AG13" s="191">
        <v>192140</v>
      </c>
      <c r="AH13" s="199">
        <v>194645</v>
      </c>
      <c r="AI13" s="200">
        <f t="shared" ref="AI13:AI54" si="0">ROUND(AH13/1.01304,0)</f>
        <v>192140</v>
      </c>
      <c r="AK13" s="96">
        <f>ROUND(AG13*$E$17%*17.3%/3,2)</f>
        <v>12223.94</v>
      </c>
      <c r="AL13" s="45">
        <f>ROUND(AG13*$E$17%*17.3%*2/3,2)</f>
        <v>24447.87</v>
      </c>
      <c r="AN13" s="96">
        <f>ROUND(AG13*$E$17%*E$19%/3,2)</f>
        <v>12223.94</v>
      </c>
      <c r="AO13" s="45">
        <f>ROUND(AG13*$E$17%*E$19%*2/3,2)</f>
        <v>24447.87</v>
      </c>
    </row>
    <row r="14" spans="1:41" x14ac:dyDescent="0.25">
      <c r="AA14" s="71">
        <v>9</v>
      </c>
      <c r="AB14" s="185">
        <v>209829</v>
      </c>
      <c r="AC14" s="185">
        <v>214015</v>
      </c>
      <c r="AD14" s="185">
        <v>216916</v>
      </c>
      <c r="AE14" s="185">
        <v>221102</v>
      </c>
      <c r="AF14" s="185">
        <v>224002</v>
      </c>
      <c r="AG14" s="192">
        <v>195356</v>
      </c>
      <c r="AH14" s="199">
        <v>197903</v>
      </c>
      <c r="AI14" s="200">
        <f t="shared" si="0"/>
        <v>195356</v>
      </c>
      <c r="AK14" s="96">
        <f t="shared" ref="AK14:AK54" si="1">ROUND(AG14*$E$17%*17.3%/3,2)</f>
        <v>12428.54</v>
      </c>
      <c r="AL14" s="45">
        <f t="shared" ref="AL14:AL54" si="2">ROUND(AG14*$E$17%*17.3%*2/3,2)</f>
        <v>24857.08</v>
      </c>
      <c r="AN14" s="96">
        <f t="shared" ref="AN14:AN54" si="3">ROUND(AG14*$E$17%*E$19%/3,2)</f>
        <v>12428.54</v>
      </c>
      <c r="AO14" s="45">
        <f t="shared" ref="AO14:AO54" si="4">ROUND(AG14*$E$17%*E$19%*2/3,2)</f>
        <v>24857.08</v>
      </c>
    </row>
    <row r="15" spans="1:41" x14ac:dyDescent="0.25">
      <c r="AA15" s="71">
        <v>10</v>
      </c>
      <c r="AB15" s="185">
        <v>213353</v>
      </c>
      <c r="AC15" s="185">
        <v>217646</v>
      </c>
      <c r="AD15" s="185">
        <v>220617</v>
      </c>
      <c r="AE15" s="185">
        <v>224909</v>
      </c>
      <c r="AF15" s="185">
        <v>227882</v>
      </c>
      <c r="AG15" s="192">
        <v>198659</v>
      </c>
      <c r="AH15" s="199">
        <v>201250</v>
      </c>
      <c r="AI15" s="200">
        <f t="shared" si="0"/>
        <v>198659</v>
      </c>
      <c r="AK15" s="96">
        <f t="shared" si="1"/>
        <v>12638.67</v>
      </c>
      <c r="AL15" s="45">
        <f t="shared" si="2"/>
        <v>25277.35</v>
      </c>
      <c r="AN15" s="96">
        <f t="shared" si="3"/>
        <v>12638.67</v>
      </c>
      <c r="AO15" s="45">
        <f t="shared" si="4"/>
        <v>25277.35</v>
      </c>
    </row>
    <row r="16" spans="1:41" ht="13.2" thickBot="1" x14ac:dyDescent="0.3">
      <c r="AA16" s="71">
        <v>11</v>
      </c>
      <c r="AB16" s="185">
        <v>216134</v>
      </c>
      <c r="AC16" s="185">
        <v>220533</v>
      </c>
      <c r="AD16" s="185">
        <v>223579</v>
      </c>
      <c r="AE16" s="185">
        <v>227978</v>
      </c>
      <c r="AF16" s="185">
        <v>231023</v>
      </c>
      <c r="AG16" s="192">
        <v>202054</v>
      </c>
      <c r="AH16" s="199">
        <v>204689</v>
      </c>
      <c r="AI16" s="200">
        <f t="shared" si="0"/>
        <v>202054</v>
      </c>
      <c r="AK16" s="96">
        <f t="shared" si="1"/>
        <v>12854.66</v>
      </c>
      <c r="AL16" s="45">
        <f t="shared" si="2"/>
        <v>25709.33</v>
      </c>
      <c r="AN16" s="96">
        <f t="shared" si="3"/>
        <v>12854.66</v>
      </c>
      <c r="AO16" s="45">
        <f t="shared" si="4"/>
        <v>25709.33</v>
      </c>
    </row>
    <row r="17" spans="1:41" ht="18" x14ac:dyDescent="0.35">
      <c r="A17" s="65" t="s">
        <v>9</v>
      </c>
      <c r="E17" s="162">
        <v>110.3236</v>
      </c>
      <c r="AA17" s="71">
        <v>12</v>
      </c>
      <c r="AB17" s="185">
        <v>219855</v>
      </c>
      <c r="AC17" s="185">
        <v>224365</v>
      </c>
      <c r="AD17" s="185">
        <v>227489</v>
      </c>
      <c r="AE17" s="185">
        <v>231997</v>
      </c>
      <c r="AF17" s="185">
        <v>235119</v>
      </c>
      <c r="AG17" s="192">
        <v>205542</v>
      </c>
      <c r="AH17" s="199">
        <v>208222</v>
      </c>
      <c r="AI17" s="200">
        <f t="shared" si="0"/>
        <v>205542</v>
      </c>
      <c r="AK17" s="96">
        <f t="shared" si="1"/>
        <v>13076.57</v>
      </c>
      <c r="AL17" s="45">
        <f t="shared" si="2"/>
        <v>26153.14</v>
      </c>
      <c r="AN17" s="96">
        <f t="shared" si="3"/>
        <v>13076.57</v>
      </c>
      <c r="AO17" s="45">
        <f t="shared" si="4"/>
        <v>26153.14</v>
      </c>
    </row>
    <row r="18" spans="1:41" ht="18.600000000000001" thickBot="1" x14ac:dyDescent="0.4">
      <c r="A18" s="65" t="s">
        <v>43</v>
      </c>
      <c r="E18" s="195" t="s">
        <v>207</v>
      </c>
      <c r="AA18" s="71">
        <v>13</v>
      </c>
      <c r="AB18" s="185">
        <v>223681</v>
      </c>
      <c r="AC18" s="185">
        <v>228304</v>
      </c>
      <c r="AD18" s="185">
        <v>231504</v>
      </c>
      <c r="AE18" s="185">
        <v>236129</v>
      </c>
      <c r="AF18" s="185">
        <v>239328</v>
      </c>
      <c r="AG18" s="192">
        <v>209126</v>
      </c>
      <c r="AH18" s="199">
        <v>211853</v>
      </c>
      <c r="AI18" s="200">
        <f t="shared" si="0"/>
        <v>209126</v>
      </c>
      <c r="AK18" s="96">
        <f t="shared" si="1"/>
        <v>13304.58</v>
      </c>
      <c r="AL18" s="45">
        <f t="shared" si="2"/>
        <v>26609.17</v>
      </c>
      <c r="AN18" s="96">
        <f t="shared" si="3"/>
        <v>13304.58</v>
      </c>
      <c r="AO18" s="45">
        <f t="shared" si="4"/>
        <v>26609.17</v>
      </c>
    </row>
    <row r="19" spans="1:41" ht="18.600000000000001" thickBot="1" x14ac:dyDescent="0.4">
      <c r="A19" s="65" t="s">
        <v>79</v>
      </c>
      <c r="E19" s="143">
        <v>17.3</v>
      </c>
      <c r="AA19" s="71">
        <v>14</v>
      </c>
      <c r="AB19" s="185">
        <v>227611</v>
      </c>
      <c r="AC19" s="185">
        <v>232351</v>
      </c>
      <c r="AD19" s="185">
        <v>235632</v>
      </c>
      <c r="AE19" s="185">
        <v>240371</v>
      </c>
      <c r="AF19" s="185">
        <v>243652</v>
      </c>
      <c r="AG19" s="192">
        <v>212809</v>
      </c>
      <c r="AH19" s="199">
        <v>215584</v>
      </c>
      <c r="AI19" s="200">
        <f t="shared" si="0"/>
        <v>212809</v>
      </c>
      <c r="AK19" s="96">
        <f t="shared" si="1"/>
        <v>13538.9</v>
      </c>
      <c r="AL19" s="45">
        <f t="shared" si="2"/>
        <v>27077.79</v>
      </c>
      <c r="AN19" s="96">
        <f t="shared" si="3"/>
        <v>13538.9</v>
      </c>
      <c r="AO19" s="45">
        <f t="shared" si="4"/>
        <v>27077.79</v>
      </c>
    </row>
    <row r="20" spans="1:41" x14ac:dyDescent="0.25">
      <c r="D20" s="80"/>
      <c r="AA20" s="71">
        <v>15</v>
      </c>
      <c r="AB20" s="185">
        <v>231649</v>
      </c>
      <c r="AC20" s="185">
        <v>236507</v>
      </c>
      <c r="AD20" s="185">
        <v>239870</v>
      </c>
      <c r="AE20" s="185">
        <v>244730</v>
      </c>
      <c r="AF20" s="185">
        <v>248094</v>
      </c>
      <c r="AG20" s="192">
        <v>216592</v>
      </c>
      <c r="AH20" s="199">
        <v>219416</v>
      </c>
      <c r="AI20" s="200">
        <f t="shared" si="0"/>
        <v>216592</v>
      </c>
      <c r="AK20" s="96">
        <f t="shared" si="1"/>
        <v>13779.57</v>
      </c>
      <c r="AL20" s="45">
        <f t="shared" si="2"/>
        <v>27559.14</v>
      </c>
      <c r="AN20" s="96">
        <f t="shared" si="3"/>
        <v>13779.57</v>
      </c>
      <c r="AO20" s="45">
        <f t="shared" si="4"/>
        <v>27559.14</v>
      </c>
    </row>
    <row r="21" spans="1:41" ht="22.8" x14ac:dyDescent="0.4">
      <c r="A21" s="88" t="s">
        <v>82</v>
      </c>
      <c r="AA21" s="71">
        <v>16</v>
      </c>
      <c r="AB21" s="185">
        <v>234743</v>
      </c>
      <c r="AC21" s="185">
        <v>239725</v>
      </c>
      <c r="AD21" s="185">
        <v>243175</v>
      </c>
      <c r="AE21" s="185">
        <v>248156</v>
      </c>
      <c r="AF21" s="185">
        <v>251606</v>
      </c>
      <c r="AG21" s="192">
        <v>220481</v>
      </c>
      <c r="AH21" s="199">
        <v>223356</v>
      </c>
      <c r="AI21" s="200">
        <f t="shared" si="0"/>
        <v>220481</v>
      </c>
      <c r="AK21" s="96">
        <f t="shared" si="1"/>
        <v>14026.99</v>
      </c>
      <c r="AL21" s="45">
        <f t="shared" si="2"/>
        <v>28053.98</v>
      </c>
      <c r="AN21" s="96">
        <f t="shared" si="3"/>
        <v>14026.99</v>
      </c>
      <c r="AO21" s="45">
        <f t="shared" si="4"/>
        <v>28053.98</v>
      </c>
    </row>
    <row r="22" spans="1:41" ht="12.75" customHeight="1" x14ac:dyDescent="0.4">
      <c r="A22" s="88"/>
      <c r="AA22" s="71">
        <v>17</v>
      </c>
      <c r="AB22" s="185">
        <v>239005</v>
      </c>
      <c r="AC22" s="185">
        <v>244114</v>
      </c>
      <c r="AD22" s="185">
        <v>247651</v>
      </c>
      <c r="AE22" s="185">
        <v>252759</v>
      </c>
      <c r="AF22" s="185">
        <v>256294</v>
      </c>
      <c r="AG22" s="192">
        <v>224474</v>
      </c>
      <c r="AH22" s="199">
        <v>227401</v>
      </c>
      <c r="AI22" s="200">
        <f t="shared" si="0"/>
        <v>224474</v>
      </c>
      <c r="AK22" s="96">
        <f t="shared" si="1"/>
        <v>14281.02</v>
      </c>
      <c r="AL22" s="45">
        <f t="shared" si="2"/>
        <v>28562.05</v>
      </c>
      <c r="AN22" s="96">
        <f t="shared" si="3"/>
        <v>14281.02</v>
      </c>
      <c r="AO22" s="45">
        <f t="shared" si="4"/>
        <v>28562.05</v>
      </c>
    </row>
    <row r="23" spans="1:41" ht="21.15" customHeight="1" x14ac:dyDescent="0.4">
      <c r="A23" s="88"/>
      <c r="AA23" s="71">
        <v>18</v>
      </c>
      <c r="AB23" s="185">
        <v>243387</v>
      </c>
      <c r="AC23" s="185">
        <v>248626</v>
      </c>
      <c r="AD23" s="185">
        <v>252252</v>
      </c>
      <c r="AE23" s="185">
        <v>257490</v>
      </c>
      <c r="AF23" s="185">
        <v>261115</v>
      </c>
      <c r="AG23" s="192">
        <v>228579</v>
      </c>
      <c r="AH23" s="199">
        <v>231560</v>
      </c>
      <c r="AI23" s="200">
        <f t="shared" si="0"/>
        <v>228579</v>
      </c>
      <c r="AK23" s="96">
        <f t="shared" si="1"/>
        <v>14542.18</v>
      </c>
      <c r="AL23" s="45">
        <f t="shared" si="2"/>
        <v>29084.37</v>
      </c>
      <c r="AN23" s="96">
        <f t="shared" si="3"/>
        <v>14542.18</v>
      </c>
      <c r="AO23" s="45">
        <f t="shared" si="4"/>
        <v>29084.37</v>
      </c>
    </row>
    <row r="24" spans="1:41" x14ac:dyDescent="0.25">
      <c r="AA24" s="71">
        <v>19</v>
      </c>
      <c r="AB24" s="185">
        <v>246657</v>
      </c>
      <c r="AC24" s="185">
        <v>252029</v>
      </c>
      <c r="AD24" s="185">
        <v>255746</v>
      </c>
      <c r="AE24" s="185">
        <v>261119</v>
      </c>
      <c r="AF24" s="185">
        <v>264839</v>
      </c>
      <c r="AG24" s="192">
        <v>232796</v>
      </c>
      <c r="AH24" s="199">
        <v>235832</v>
      </c>
      <c r="AI24" s="200">
        <f t="shared" si="0"/>
        <v>232796</v>
      </c>
      <c r="AK24" s="96">
        <f t="shared" si="1"/>
        <v>14810.47</v>
      </c>
      <c r="AL24" s="45">
        <f t="shared" si="2"/>
        <v>29620.94</v>
      </c>
      <c r="AN24" s="96">
        <f t="shared" si="3"/>
        <v>14810.47</v>
      </c>
      <c r="AO24" s="45">
        <f t="shared" si="4"/>
        <v>29620.94</v>
      </c>
    </row>
    <row r="25" spans="1:41" x14ac:dyDescent="0.25">
      <c r="AA25" s="71">
        <v>20</v>
      </c>
      <c r="AB25" s="185">
        <v>250053</v>
      </c>
      <c r="AC25" s="185">
        <v>255560</v>
      </c>
      <c r="AD25" s="185">
        <v>259374</v>
      </c>
      <c r="AE25" s="185">
        <v>264882</v>
      </c>
      <c r="AF25" s="185">
        <v>268694</v>
      </c>
      <c r="AG25" s="192">
        <v>237130</v>
      </c>
      <c r="AH25" s="199">
        <v>240222</v>
      </c>
      <c r="AI25" s="200">
        <f t="shared" si="0"/>
        <v>237130</v>
      </c>
      <c r="AK25" s="96">
        <f t="shared" si="1"/>
        <v>15086.2</v>
      </c>
      <c r="AL25" s="45">
        <f t="shared" si="2"/>
        <v>30172.39</v>
      </c>
      <c r="AN25" s="96">
        <f t="shared" si="3"/>
        <v>15086.2</v>
      </c>
      <c r="AO25" s="45">
        <f t="shared" si="4"/>
        <v>30172.39</v>
      </c>
    </row>
    <row r="26" spans="1:41" ht="12.75" customHeight="1" x14ac:dyDescent="0.25">
      <c r="AA26" s="71">
        <v>21</v>
      </c>
      <c r="AB26" s="185">
        <v>254192</v>
      </c>
      <c r="AC26" s="185">
        <v>259841</v>
      </c>
      <c r="AD26" s="185">
        <v>263752</v>
      </c>
      <c r="AE26" s="185">
        <v>269401</v>
      </c>
      <c r="AF26" s="185">
        <v>273312</v>
      </c>
      <c r="AG26" s="192">
        <v>241584</v>
      </c>
      <c r="AH26" s="199">
        <v>244734</v>
      </c>
      <c r="AI26" s="200">
        <f t="shared" si="0"/>
        <v>241584</v>
      </c>
      <c r="AK26" s="96">
        <f t="shared" si="1"/>
        <v>15369.56</v>
      </c>
      <c r="AL26" s="45">
        <f t="shared" si="2"/>
        <v>30739.119999999999</v>
      </c>
      <c r="AN26" s="96">
        <f t="shared" si="3"/>
        <v>15369.56</v>
      </c>
      <c r="AO26" s="45">
        <f t="shared" si="4"/>
        <v>30739.119999999999</v>
      </c>
    </row>
    <row r="27" spans="1:41" x14ac:dyDescent="0.25">
      <c r="AA27" s="71">
        <v>22</v>
      </c>
      <c r="AB27" s="185">
        <v>258027</v>
      </c>
      <c r="AC27" s="185">
        <v>263676</v>
      </c>
      <c r="AD27" s="185">
        <v>267587</v>
      </c>
      <c r="AE27" s="185">
        <v>273236</v>
      </c>
      <c r="AF27" s="185">
        <v>277147</v>
      </c>
      <c r="AG27" s="192">
        <v>246034</v>
      </c>
      <c r="AH27" s="199">
        <v>249242</v>
      </c>
      <c r="AI27" s="200">
        <f t="shared" si="0"/>
        <v>246034</v>
      </c>
      <c r="AK27" s="96">
        <f t="shared" si="1"/>
        <v>15652.67</v>
      </c>
      <c r="AL27" s="45">
        <f t="shared" si="2"/>
        <v>31305.34</v>
      </c>
      <c r="AN27" s="96">
        <f t="shared" si="3"/>
        <v>15652.67</v>
      </c>
      <c r="AO27" s="45">
        <f t="shared" si="4"/>
        <v>31305.34</v>
      </c>
    </row>
    <row r="28" spans="1:41" x14ac:dyDescent="0.25">
      <c r="AA28" s="71">
        <v>23</v>
      </c>
      <c r="AB28" s="185">
        <v>262137</v>
      </c>
      <c r="AC28" s="185">
        <v>267629</v>
      </c>
      <c r="AD28" s="185">
        <v>271434</v>
      </c>
      <c r="AE28" s="185">
        <v>276928</v>
      </c>
      <c r="AF28" s="185">
        <v>280730</v>
      </c>
      <c r="AG28" s="192">
        <v>250473</v>
      </c>
      <c r="AH28" s="199">
        <v>253739</v>
      </c>
      <c r="AI28" s="200">
        <f t="shared" si="0"/>
        <v>250473</v>
      </c>
      <c r="AK28" s="96">
        <f t="shared" si="1"/>
        <v>15935.08</v>
      </c>
      <c r="AL28" s="45">
        <f t="shared" si="2"/>
        <v>31870.16</v>
      </c>
      <c r="AN28" s="96">
        <f t="shared" si="3"/>
        <v>15935.08</v>
      </c>
      <c r="AO28" s="45">
        <f t="shared" si="4"/>
        <v>31870.16</v>
      </c>
    </row>
    <row r="29" spans="1:41" x14ac:dyDescent="0.25">
      <c r="AA29" s="71">
        <v>24</v>
      </c>
      <c r="AB29" s="185">
        <v>266372</v>
      </c>
      <c r="AC29" s="185">
        <v>271710</v>
      </c>
      <c r="AD29" s="185">
        <v>275406</v>
      </c>
      <c r="AE29" s="185">
        <v>280745</v>
      </c>
      <c r="AF29" s="185">
        <v>284441</v>
      </c>
      <c r="AG29" s="192">
        <v>255038</v>
      </c>
      <c r="AH29" s="199">
        <v>258364</v>
      </c>
      <c r="AI29" s="200">
        <f t="shared" si="0"/>
        <v>255038</v>
      </c>
      <c r="AK29" s="96">
        <f t="shared" si="1"/>
        <v>16225.5</v>
      </c>
      <c r="AL29" s="45">
        <f t="shared" si="2"/>
        <v>32451.01</v>
      </c>
      <c r="AN29" s="96">
        <f t="shared" si="3"/>
        <v>16225.5</v>
      </c>
      <c r="AO29" s="45">
        <f t="shared" si="4"/>
        <v>32451.01</v>
      </c>
    </row>
    <row r="30" spans="1:41" x14ac:dyDescent="0.25">
      <c r="AA30" s="71">
        <v>25</v>
      </c>
      <c r="AB30" s="185">
        <v>270701</v>
      </c>
      <c r="AC30" s="185">
        <v>275873</v>
      </c>
      <c r="AD30" s="185">
        <v>279454</v>
      </c>
      <c r="AE30" s="185">
        <v>284626</v>
      </c>
      <c r="AF30" s="185">
        <v>288206</v>
      </c>
      <c r="AG30" s="192">
        <v>259721</v>
      </c>
      <c r="AH30" s="199">
        <v>263108</v>
      </c>
      <c r="AI30" s="200">
        <f t="shared" si="0"/>
        <v>259721</v>
      </c>
      <c r="AK30" s="96">
        <f t="shared" si="1"/>
        <v>16523.439999999999</v>
      </c>
      <c r="AL30" s="45">
        <f t="shared" si="2"/>
        <v>33046.870000000003</v>
      </c>
      <c r="AN30" s="96">
        <f t="shared" si="3"/>
        <v>16523.439999999999</v>
      </c>
      <c r="AO30" s="45">
        <f t="shared" si="4"/>
        <v>33046.870000000003</v>
      </c>
    </row>
    <row r="31" spans="1:41" x14ac:dyDescent="0.25">
      <c r="AA31" s="71">
        <v>26</v>
      </c>
      <c r="AB31" s="185">
        <v>275131</v>
      </c>
      <c r="AC31" s="185">
        <v>280123</v>
      </c>
      <c r="AD31" s="185">
        <v>283580</v>
      </c>
      <c r="AE31" s="185">
        <v>288573</v>
      </c>
      <c r="AF31" s="185">
        <v>292029</v>
      </c>
      <c r="AG31" s="192">
        <v>264529</v>
      </c>
      <c r="AH31" s="199">
        <v>267978</v>
      </c>
      <c r="AI31" s="200">
        <f t="shared" si="0"/>
        <v>264529</v>
      </c>
      <c r="AK31" s="96">
        <f t="shared" si="1"/>
        <v>16829.32</v>
      </c>
      <c r="AL31" s="45">
        <f t="shared" si="2"/>
        <v>33658.639999999999</v>
      </c>
      <c r="AN31" s="96">
        <f t="shared" si="3"/>
        <v>16829.32</v>
      </c>
      <c r="AO31" s="45">
        <f t="shared" si="4"/>
        <v>33658.639999999999</v>
      </c>
    </row>
    <row r="32" spans="1:41" x14ac:dyDescent="0.25">
      <c r="AA32" s="71">
        <v>27</v>
      </c>
      <c r="AB32" s="185">
        <v>279656</v>
      </c>
      <c r="AC32" s="185">
        <v>284456</v>
      </c>
      <c r="AD32" s="185">
        <v>287782</v>
      </c>
      <c r="AE32" s="185">
        <v>292583</v>
      </c>
      <c r="AF32" s="185">
        <v>295908</v>
      </c>
      <c r="AG32" s="192">
        <v>269460</v>
      </c>
      <c r="AH32" s="199">
        <v>272974</v>
      </c>
      <c r="AI32" s="200">
        <f t="shared" si="0"/>
        <v>269460</v>
      </c>
      <c r="AK32" s="96">
        <f t="shared" si="1"/>
        <v>17143.03</v>
      </c>
      <c r="AL32" s="45">
        <f t="shared" si="2"/>
        <v>34286.06</v>
      </c>
      <c r="AN32" s="96">
        <f t="shared" si="3"/>
        <v>17143.03</v>
      </c>
      <c r="AO32" s="45">
        <f t="shared" si="4"/>
        <v>34286.06</v>
      </c>
    </row>
    <row r="33" spans="1:41" x14ac:dyDescent="0.25">
      <c r="AA33" s="71">
        <v>28</v>
      </c>
      <c r="AB33" s="185">
        <v>284283</v>
      </c>
      <c r="AC33" s="185">
        <v>288881</v>
      </c>
      <c r="AD33" s="185">
        <v>292064</v>
      </c>
      <c r="AE33" s="185">
        <v>296661</v>
      </c>
      <c r="AF33" s="185">
        <v>299845</v>
      </c>
      <c r="AG33" s="192">
        <v>274522</v>
      </c>
      <c r="AH33" s="199">
        <v>278102</v>
      </c>
      <c r="AI33" s="200">
        <f t="shared" si="0"/>
        <v>274522</v>
      </c>
      <c r="AK33" s="96">
        <f t="shared" si="1"/>
        <v>17465.07</v>
      </c>
      <c r="AL33" s="45">
        <f t="shared" si="2"/>
        <v>34930.15</v>
      </c>
      <c r="AN33" s="96">
        <f t="shared" si="3"/>
        <v>17465.07</v>
      </c>
      <c r="AO33" s="45">
        <f t="shared" si="4"/>
        <v>34930.15</v>
      </c>
    </row>
    <row r="34" spans="1:41" x14ac:dyDescent="0.25">
      <c r="AA34" s="71">
        <v>29</v>
      </c>
      <c r="AB34" s="185">
        <v>289014</v>
      </c>
      <c r="AC34" s="185">
        <v>293394</v>
      </c>
      <c r="AD34" s="185">
        <v>296427</v>
      </c>
      <c r="AE34" s="185">
        <v>300807</v>
      </c>
      <c r="AF34" s="185">
        <v>303839</v>
      </c>
      <c r="AG34" s="192">
        <v>279715</v>
      </c>
      <c r="AH34" s="199">
        <v>283362</v>
      </c>
      <c r="AI34" s="200">
        <f t="shared" si="0"/>
        <v>279715</v>
      </c>
      <c r="AK34" s="96">
        <f t="shared" si="1"/>
        <v>17795.45</v>
      </c>
      <c r="AL34" s="45">
        <f t="shared" si="2"/>
        <v>35590.9</v>
      </c>
      <c r="AN34" s="96">
        <f t="shared" si="3"/>
        <v>17795.45</v>
      </c>
      <c r="AO34" s="45">
        <f t="shared" si="4"/>
        <v>35590.9</v>
      </c>
    </row>
    <row r="35" spans="1:41" x14ac:dyDescent="0.25">
      <c r="AA35" s="71">
        <v>30</v>
      </c>
      <c r="AB35" s="185">
        <v>293853</v>
      </c>
      <c r="AC35" s="185">
        <v>298001</v>
      </c>
      <c r="AD35" s="185">
        <v>300872</v>
      </c>
      <c r="AE35" s="185">
        <v>305018</v>
      </c>
      <c r="AF35" s="185">
        <v>307890</v>
      </c>
      <c r="AG35" s="192">
        <v>285045</v>
      </c>
      <c r="AH35" s="199">
        <v>288762</v>
      </c>
      <c r="AI35" s="200">
        <f t="shared" si="0"/>
        <v>285045</v>
      </c>
      <c r="AK35" s="96">
        <f t="shared" si="1"/>
        <v>18134.55</v>
      </c>
      <c r="AL35" s="45">
        <f t="shared" si="2"/>
        <v>36269.089999999997</v>
      </c>
      <c r="AN35" s="96">
        <f t="shared" si="3"/>
        <v>18134.55</v>
      </c>
      <c r="AO35" s="45">
        <f t="shared" si="4"/>
        <v>36269.089999999997</v>
      </c>
    </row>
    <row r="36" spans="1:41" x14ac:dyDescent="0.25">
      <c r="AA36" s="71">
        <v>31</v>
      </c>
      <c r="AB36" s="185">
        <v>298795</v>
      </c>
      <c r="AC36" s="185">
        <v>302696</v>
      </c>
      <c r="AD36" s="185">
        <v>305398</v>
      </c>
      <c r="AE36" s="185">
        <v>309299</v>
      </c>
      <c r="AF36" s="185">
        <v>312000</v>
      </c>
      <c r="AG36" s="192">
        <v>290513</v>
      </c>
      <c r="AH36" s="199">
        <v>294301</v>
      </c>
      <c r="AI36" s="200">
        <f t="shared" si="0"/>
        <v>290513</v>
      </c>
      <c r="AK36" s="96">
        <f t="shared" si="1"/>
        <v>18482.419999999998</v>
      </c>
      <c r="AL36" s="45">
        <f t="shared" si="2"/>
        <v>36964.839999999997</v>
      </c>
      <c r="AN36" s="96">
        <f t="shared" si="3"/>
        <v>18482.419999999998</v>
      </c>
      <c r="AO36" s="45">
        <f t="shared" si="4"/>
        <v>36964.839999999997</v>
      </c>
    </row>
    <row r="37" spans="1:41" x14ac:dyDescent="0.25">
      <c r="AA37" s="71">
        <v>32</v>
      </c>
      <c r="AB37" s="185">
        <v>303852</v>
      </c>
      <c r="AC37" s="185">
        <v>307490</v>
      </c>
      <c r="AD37" s="185">
        <v>310009</v>
      </c>
      <c r="AE37" s="185">
        <v>313649</v>
      </c>
      <c r="AF37" s="185">
        <v>316167</v>
      </c>
      <c r="AG37" s="192">
        <v>296126</v>
      </c>
      <c r="AH37" s="199">
        <v>299987</v>
      </c>
      <c r="AI37" s="200">
        <f t="shared" si="0"/>
        <v>296126</v>
      </c>
      <c r="AK37" s="96">
        <f t="shared" si="1"/>
        <v>18839.52</v>
      </c>
      <c r="AL37" s="45">
        <f t="shared" si="2"/>
        <v>37679.040000000001</v>
      </c>
      <c r="AN37" s="96">
        <f t="shared" si="3"/>
        <v>18839.52</v>
      </c>
      <c r="AO37" s="45">
        <f t="shared" si="4"/>
        <v>37679.040000000001</v>
      </c>
    </row>
    <row r="38" spans="1:41" x14ac:dyDescent="0.25">
      <c r="AA38" s="71">
        <v>33</v>
      </c>
      <c r="AB38" s="185">
        <v>309016</v>
      </c>
      <c r="AC38" s="185">
        <v>312375</v>
      </c>
      <c r="AD38" s="185">
        <v>314703</v>
      </c>
      <c r="AE38" s="185">
        <v>318063</v>
      </c>
      <c r="AF38" s="185">
        <v>320390</v>
      </c>
      <c r="AG38" s="192">
        <v>301881</v>
      </c>
      <c r="AH38" s="199">
        <v>305818</v>
      </c>
      <c r="AI38" s="200">
        <f t="shared" si="0"/>
        <v>301881</v>
      </c>
      <c r="AK38" s="96">
        <f t="shared" si="1"/>
        <v>19205.650000000001</v>
      </c>
      <c r="AL38" s="45">
        <f t="shared" si="2"/>
        <v>38411.300000000003</v>
      </c>
      <c r="AN38" s="96">
        <f t="shared" si="3"/>
        <v>19205.650000000001</v>
      </c>
      <c r="AO38" s="45">
        <f t="shared" si="4"/>
        <v>38411.300000000003</v>
      </c>
    </row>
    <row r="39" spans="1:41" ht="30" x14ac:dyDescent="0.5">
      <c r="A39" s="226" t="s">
        <v>120</v>
      </c>
      <c r="B39" s="208"/>
      <c r="C39" s="226" t="str">
        <f>E18</f>
        <v>1. april 2020</v>
      </c>
      <c r="D39" s="208"/>
      <c r="E39" s="208"/>
      <c r="F39" s="208"/>
      <c r="AA39" s="71">
        <v>34</v>
      </c>
      <c r="AB39" s="185">
        <v>314298</v>
      </c>
      <c r="AC39" s="185">
        <v>317363</v>
      </c>
      <c r="AD39" s="185">
        <v>319485</v>
      </c>
      <c r="AE39" s="185">
        <v>322548</v>
      </c>
      <c r="AF39" s="185">
        <v>324670</v>
      </c>
      <c r="AG39" s="192">
        <v>307790</v>
      </c>
      <c r="AH39" s="199">
        <v>311804</v>
      </c>
      <c r="AI39" s="200">
        <f t="shared" si="0"/>
        <v>307790</v>
      </c>
      <c r="AK39" s="96">
        <f t="shared" si="1"/>
        <v>19581.580000000002</v>
      </c>
      <c r="AL39" s="45">
        <f t="shared" si="2"/>
        <v>39163.160000000003</v>
      </c>
      <c r="AN39" s="96">
        <f t="shared" si="3"/>
        <v>19581.580000000002</v>
      </c>
      <c r="AO39" s="45">
        <f t="shared" si="4"/>
        <v>39163.160000000003</v>
      </c>
    </row>
    <row r="40" spans="1:41" x14ac:dyDescent="0.25">
      <c r="A40" s="227"/>
      <c r="AA40" s="71">
        <v>35</v>
      </c>
      <c r="AB40" s="185">
        <v>319697</v>
      </c>
      <c r="AC40" s="185">
        <v>322450</v>
      </c>
      <c r="AD40" s="185">
        <v>324354</v>
      </c>
      <c r="AE40" s="185">
        <v>327107</v>
      </c>
      <c r="AF40" s="185">
        <v>329011</v>
      </c>
      <c r="AG40" s="192">
        <v>313854</v>
      </c>
      <c r="AH40" s="199">
        <v>317947</v>
      </c>
      <c r="AI40" s="200">
        <f t="shared" si="0"/>
        <v>313854</v>
      </c>
      <c r="AK40" s="96">
        <f t="shared" si="1"/>
        <v>19967.37</v>
      </c>
      <c r="AL40" s="45">
        <f t="shared" si="2"/>
        <v>39934.75</v>
      </c>
      <c r="AN40" s="96">
        <f t="shared" si="3"/>
        <v>19967.37</v>
      </c>
      <c r="AO40" s="45">
        <f t="shared" si="4"/>
        <v>39934.75</v>
      </c>
    </row>
    <row r="41" spans="1:41" x14ac:dyDescent="0.25">
      <c r="AA41" s="71">
        <v>36</v>
      </c>
      <c r="AB41" s="185">
        <v>325214</v>
      </c>
      <c r="AC41" s="185">
        <v>327634</v>
      </c>
      <c r="AD41" s="185">
        <v>329310</v>
      </c>
      <c r="AE41" s="185">
        <v>331731</v>
      </c>
      <c r="AF41" s="185">
        <v>333406</v>
      </c>
      <c r="AG41" s="192">
        <v>320074</v>
      </c>
      <c r="AH41" s="199">
        <v>324248</v>
      </c>
      <c r="AI41" s="200">
        <f t="shared" si="0"/>
        <v>320074</v>
      </c>
      <c r="AK41" s="96">
        <f t="shared" si="1"/>
        <v>20363.09</v>
      </c>
      <c r="AL41" s="45">
        <f t="shared" si="2"/>
        <v>40726.18</v>
      </c>
      <c r="AN41" s="96">
        <f t="shared" si="3"/>
        <v>20363.09</v>
      </c>
      <c r="AO41" s="45">
        <f t="shared" si="4"/>
        <v>40726.18</v>
      </c>
    </row>
    <row r="42" spans="1:41" x14ac:dyDescent="0.25">
      <c r="AA42" s="71">
        <v>37</v>
      </c>
      <c r="AB42" s="185">
        <v>330853</v>
      </c>
      <c r="AC42" s="185">
        <v>332923</v>
      </c>
      <c r="AD42" s="185">
        <v>334355</v>
      </c>
      <c r="AE42" s="185">
        <v>336425</v>
      </c>
      <c r="AF42" s="185">
        <v>337859</v>
      </c>
      <c r="AG42" s="192">
        <v>326457</v>
      </c>
      <c r="AH42" s="199">
        <v>330714</v>
      </c>
      <c r="AI42" s="200">
        <f t="shared" si="0"/>
        <v>326457</v>
      </c>
      <c r="AK42" s="96">
        <f t="shared" si="1"/>
        <v>20769.18</v>
      </c>
      <c r="AL42" s="45">
        <f t="shared" si="2"/>
        <v>41538.35</v>
      </c>
      <c r="AN42" s="96">
        <f t="shared" si="3"/>
        <v>20769.18</v>
      </c>
      <c r="AO42" s="45">
        <f t="shared" si="4"/>
        <v>41538.35</v>
      </c>
    </row>
    <row r="43" spans="1:41" x14ac:dyDescent="0.25">
      <c r="AA43" s="71">
        <v>38</v>
      </c>
      <c r="AB43" s="185">
        <v>336808</v>
      </c>
      <c r="AC43" s="185">
        <v>338540</v>
      </c>
      <c r="AD43" s="185">
        <v>339739</v>
      </c>
      <c r="AE43" s="185">
        <v>341471</v>
      </c>
      <c r="AF43" s="185">
        <v>342672</v>
      </c>
      <c r="AG43" s="192">
        <v>333129</v>
      </c>
      <c r="AH43" s="199">
        <v>337473</v>
      </c>
      <c r="AI43" s="200">
        <f t="shared" si="0"/>
        <v>333129</v>
      </c>
      <c r="AK43" s="96">
        <f t="shared" si="1"/>
        <v>21193.65</v>
      </c>
      <c r="AL43" s="45">
        <f t="shared" si="2"/>
        <v>42387.3</v>
      </c>
      <c r="AN43" s="96">
        <f t="shared" si="3"/>
        <v>21193.65</v>
      </c>
      <c r="AO43" s="45">
        <f t="shared" si="4"/>
        <v>42387.3</v>
      </c>
    </row>
    <row r="44" spans="1:41" ht="13.2" thickBot="1" x14ac:dyDescent="0.3">
      <c r="AA44" s="71">
        <v>39</v>
      </c>
      <c r="AB44" s="185">
        <v>342821</v>
      </c>
      <c r="AC44" s="185">
        <v>344156</v>
      </c>
      <c r="AD44" s="185">
        <v>345080</v>
      </c>
      <c r="AE44" s="185">
        <v>346413</v>
      </c>
      <c r="AF44" s="185">
        <v>347337</v>
      </c>
      <c r="AG44" s="192">
        <v>339990</v>
      </c>
      <c r="AH44" s="199">
        <v>344423</v>
      </c>
      <c r="AI44" s="200">
        <f t="shared" si="0"/>
        <v>339990</v>
      </c>
      <c r="AK44" s="96">
        <f t="shared" si="1"/>
        <v>21630.14</v>
      </c>
      <c r="AL44" s="45">
        <f t="shared" si="2"/>
        <v>43260.29</v>
      </c>
      <c r="AN44" s="96">
        <f t="shared" si="3"/>
        <v>21630.14</v>
      </c>
      <c r="AO44" s="45">
        <f t="shared" si="4"/>
        <v>43260.29</v>
      </c>
    </row>
    <row r="45" spans="1:41" ht="13.2" thickTop="1" x14ac:dyDescent="0.25">
      <c r="A45" s="264" t="s">
        <v>182</v>
      </c>
      <c r="B45" s="218"/>
      <c r="C45" s="212"/>
      <c r="D45" s="219"/>
      <c r="E45" s="219"/>
      <c r="F45" s="220" t="str">
        <f>+E18</f>
        <v>1. april 2020</v>
      </c>
      <c r="AA45" s="71">
        <v>40</v>
      </c>
      <c r="AB45" s="185">
        <v>348966</v>
      </c>
      <c r="AC45" s="185">
        <v>349878</v>
      </c>
      <c r="AD45" s="185">
        <v>350510</v>
      </c>
      <c r="AE45" s="185">
        <v>351422</v>
      </c>
      <c r="AF45" s="185">
        <v>352054</v>
      </c>
      <c r="AG45" s="192">
        <v>347028</v>
      </c>
      <c r="AH45" s="199">
        <v>351553</v>
      </c>
      <c r="AI45" s="200">
        <f t="shared" si="0"/>
        <v>347028</v>
      </c>
      <c r="AK45" s="96">
        <f t="shared" si="1"/>
        <v>22077.9</v>
      </c>
      <c r="AL45" s="45">
        <f t="shared" si="2"/>
        <v>44155.8</v>
      </c>
      <c r="AN45" s="96">
        <f t="shared" si="3"/>
        <v>22077.9</v>
      </c>
      <c r="AO45" s="45">
        <f t="shared" si="4"/>
        <v>44155.8</v>
      </c>
    </row>
    <row r="46" spans="1:41" x14ac:dyDescent="0.25">
      <c r="A46" s="14"/>
      <c r="B46" s="18"/>
      <c r="C46" s="19"/>
      <c r="D46" s="20" t="s">
        <v>0</v>
      </c>
      <c r="E46" s="19"/>
      <c r="F46" s="25"/>
      <c r="AA46" s="71">
        <v>41</v>
      </c>
      <c r="AB46" s="185">
        <v>355245</v>
      </c>
      <c r="AC46" s="185">
        <v>355712</v>
      </c>
      <c r="AD46" s="185">
        <v>356037</v>
      </c>
      <c r="AE46" s="185">
        <v>356505</v>
      </c>
      <c r="AF46" s="185">
        <v>356828</v>
      </c>
      <c r="AG46" s="192">
        <v>354250</v>
      </c>
      <c r="AH46" s="199">
        <v>358869</v>
      </c>
      <c r="AI46" s="200">
        <f t="shared" si="0"/>
        <v>354250</v>
      </c>
      <c r="AK46" s="96">
        <f t="shared" si="1"/>
        <v>22537.360000000001</v>
      </c>
      <c r="AL46" s="45">
        <f t="shared" si="2"/>
        <v>45074.73</v>
      </c>
      <c r="AN46" s="96">
        <f t="shared" si="3"/>
        <v>22537.360000000001</v>
      </c>
      <c r="AO46" s="45">
        <f t="shared" si="4"/>
        <v>45074.73</v>
      </c>
    </row>
    <row r="47" spans="1:41" ht="13.2" thickBot="1" x14ac:dyDescent="0.3">
      <c r="A47" s="21" t="s">
        <v>2</v>
      </c>
      <c r="B47" s="32" t="s">
        <v>3</v>
      </c>
      <c r="C47" s="32" t="s">
        <v>4</v>
      </c>
      <c r="D47" s="32" t="s">
        <v>5</v>
      </c>
      <c r="E47" s="32" t="s">
        <v>6</v>
      </c>
      <c r="F47" s="33" t="s">
        <v>7</v>
      </c>
      <c r="AA47" s="71">
        <v>42</v>
      </c>
      <c r="AB47" s="185">
        <v>361660</v>
      </c>
      <c r="AC47" s="185"/>
      <c r="AD47" s="185"/>
      <c r="AE47" s="185"/>
      <c r="AF47" s="185"/>
      <c r="AG47" s="192">
        <v>361659</v>
      </c>
      <c r="AH47" s="199">
        <v>366375</v>
      </c>
      <c r="AI47" s="200">
        <f t="shared" si="0"/>
        <v>361659</v>
      </c>
      <c r="AK47" s="96">
        <f t="shared" si="1"/>
        <v>23008.720000000001</v>
      </c>
      <c r="AL47" s="45">
        <f t="shared" si="2"/>
        <v>46017.45</v>
      </c>
      <c r="AN47" s="96">
        <f t="shared" si="3"/>
        <v>23008.720000000001</v>
      </c>
      <c r="AO47" s="45">
        <f t="shared" si="4"/>
        <v>46017.45</v>
      </c>
    </row>
    <row r="48" spans="1:41" x14ac:dyDescent="0.25">
      <c r="A48" s="35">
        <v>8</v>
      </c>
      <c r="B48" s="16">
        <f t="shared" ref="B48:B81" si="5">ROUND(AB13*$E$17%,0)</f>
        <v>227703</v>
      </c>
      <c r="C48" s="16">
        <f t="shared" ref="C48:C81" si="6">ROUND(AC13*$E$17%,0)</f>
        <v>232211</v>
      </c>
      <c r="D48" s="16">
        <f t="shared" ref="D48:D81" si="7">ROUND(AD13*$E$17%,0)</f>
        <v>235332</v>
      </c>
      <c r="E48" s="16">
        <f t="shared" ref="E48:E81" si="8">ROUND(AE13*$E$17%,0)</f>
        <v>239840</v>
      </c>
      <c r="F48" s="23">
        <f t="shared" ref="F48:F81" si="9">ROUND(AF13*$E$17%,0)</f>
        <v>242961</v>
      </c>
      <c r="AA48" s="71">
        <v>43</v>
      </c>
      <c r="AB48" s="185">
        <v>369689</v>
      </c>
      <c r="AC48" s="185"/>
      <c r="AD48" s="185"/>
      <c r="AE48" s="185"/>
      <c r="AF48" s="185"/>
      <c r="AG48" s="192">
        <v>369688</v>
      </c>
      <c r="AH48" s="199">
        <v>374509</v>
      </c>
      <c r="AI48" s="200">
        <f t="shared" si="0"/>
        <v>369688</v>
      </c>
      <c r="AK48" s="96">
        <f t="shared" si="1"/>
        <v>23519.53</v>
      </c>
      <c r="AL48" s="45">
        <f t="shared" si="2"/>
        <v>47039.06</v>
      </c>
      <c r="AN48" s="96">
        <f t="shared" si="3"/>
        <v>23519.53</v>
      </c>
      <c r="AO48" s="45">
        <f t="shared" si="4"/>
        <v>47039.06</v>
      </c>
    </row>
    <row r="49" spans="1:41" x14ac:dyDescent="0.25">
      <c r="A49" s="35">
        <f t="shared" ref="A49:A89" si="10">+A48+1</f>
        <v>9</v>
      </c>
      <c r="B49" s="16">
        <f t="shared" si="5"/>
        <v>231491</v>
      </c>
      <c r="C49" s="16">
        <f t="shared" si="6"/>
        <v>236109</v>
      </c>
      <c r="D49" s="16">
        <f t="shared" si="7"/>
        <v>239310</v>
      </c>
      <c r="E49" s="16">
        <f t="shared" si="8"/>
        <v>243928</v>
      </c>
      <c r="F49" s="23">
        <f t="shared" si="9"/>
        <v>247127</v>
      </c>
      <c r="AA49" s="71">
        <v>44</v>
      </c>
      <c r="AB49" s="185">
        <v>377937</v>
      </c>
      <c r="AC49" s="185"/>
      <c r="AD49" s="185"/>
      <c r="AE49" s="185"/>
      <c r="AF49" s="185"/>
      <c r="AG49" s="192">
        <v>377938</v>
      </c>
      <c r="AH49" s="199">
        <v>382866</v>
      </c>
      <c r="AI49" s="200">
        <f t="shared" si="0"/>
        <v>377938</v>
      </c>
      <c r="AK49" s="96">
        <f t="shared" si="1"/>
        <v>24044.39</v>
      </c>
      <c r="AL49" s="45">
        <f t="shared" si="2"/>
        <v>48088.79</v>
      </c>
      <c r="AN49" s="96">
        <f t="shared" si="3"/>
        <v>24044.39</v>
      </c>
      <c r="AO49" s="45">
        <f t="shared" si="4"/>
        <v>48088.79</v>
      </c>
    </row>
    <row r="50" spans="1:41" x14ac:dyDescent="0.25">
      <c r="A50" s="35">
        <f t="shared" si="10"/>
        <v>10</v>
      </c>
      <c r="B50" s="16">
        <f t="shared" si="5"/>
        <v>235379</v>
      </c>
      <c r="C50" s="16">
        <f t="shared" si="6"/>
        <v>240115</v>
      </c>
      <c r="D50" s="16">
        <f t="shared" si="7"/>
        <v>243393</v>
      </c>
      <c r="E50" s="16">
        <f t="shared" si="8"/>
        <v>248128</v>
      </c>
      <c r="F50" s="23">
        <f t="shared" si="9"/>
        <v>251408</v>
      </c>
      <c r="AA50" s="71">
        <v>45</v>
      </c>
      <c r="AB50" s="185">
        <v>386414</v>
      </c>
      <c r="AC50" s="185"/>
      <c r="AD50" s="185"/>
      <c r="AE50" s="185"/>
      <c r="AF50" s="185"/>
      <c r="AG50" s="192">
        <v>386414</v>
      </c>
      <c r="AH50" s="199">
        <v>391453</v>
      </c>
      <c r="AI50" s="200">
        <f t="shared" si="0"/>
        <v>386414</v>
      </c>
      <c r="AK50" s="96">
        <f t="shared" si="1"/>
        <v>24583.64</v>
      </c>
      <c r="AL50" s="45">
        <f t="shared" si="2"/>
        <v>49167.27</v>
      </c>
      <c r="AN50" s="96">
        <f t="shared" si="3"/>
        <v>24583.64</v>
      </c>
      <c r="AO50" s="45">
        <f t="shared" si="4"/>
        <v>49167.27</v>
      </c>
    </row>
    <row r="51" spans="1:41" x14ac:dyDescent="0.25">
      <c r="A51" s="35">
        <f t="shared" si="10"/>
        <v>11</v>
      </c>
      <c r="B51" s="16">
        <f t="shared" si="5"/>
        <v>238447</v>
      </c>
      <c r="C51" s="16">
        <f t="shared" si="6"/>
        <v>243300</v>
      </c>
      <c r="D51" s="16">
        <f t="shared" si="7"/>
        <v>246660</v>
      </c>
      <c r="E51" s="16">
        <f t="shared" si="8"/>
        <v>251514</v>
      </c>
      <c r="F51" s="23">
        <f t="shared" si="9"/>
        <v>254873</v>
      </c>
      <c r="AA51" s="71">
        <v>46</v>
      </c>
      <c r="AB51" s="185">
        <v>395125</v>
      </c>
      <c r="AC51" s="185"/>
      <c r="AD51" s="185"/>
      <c r="AE51" s="185"/>
      <c r="AF51" s="185"/>
      <c r="AG51" s="192">
        <v>395125</v>
      </c>
      <c r="AH51" s="199">
        <v>400277</v>
      </c>
      <c r="AI51" s="200">
        <f t="shared" si="0"/>
        <v>395125</v>
      </c>
      <c r="AK51" s="96">
        <f t="shared" si="1"/>
        <v>25137.83</v>
      </c>
      <c r="AL51" s="45">
        <f t="shared" si="2"/>
        <v>50275.66</v>
      </c>
      <c r="AN51" s="96">
        <f t="shared" si="3"/>
        <v>25137.83</v>
      </c>
      <c r="AO51" s="45">
        <f t="shared" si="4"/>
        <v>50275.66</v>
      </c>
    </row>
    <row r="52" spans="1:41" x14ac:dyDescent="0.25">
      <c r="A52" s="35">
        <f t="shared" si="10"/>
        <v>12</v>
      </c>
      <c r="B52" s="16">
        <f t="shared" si="5"/>
        <v>242552</v>
      </c>
      <c r="C52" s="16">
        <f t="shared" si="6"/>
        <v>247528</v>
      </c>
      <c r="D52" s="16">
        <f t="shared" si="7"/>
        <v>250974</v>
      </c>
      <c r="E52" s="16">
        <f t="shared" si="8"/>
        <v>255947</v>
      </c>
      <c r="F52" s="23">
        <f t="shared" si="9"/>
        <v>259392</v>
      </c>
      <c r="AA52" s="71">
        <v>47</v>
      </c>
      <c r="AB52" s="185">
        <v>413269</v>
      </c>
      <c r="AC52" s="185"/>
      <c r="AD52" s="185"/>
      <c r="AE52" s="185"/>
      <c r="AF52" s="185"/>
      <c r="AG52" s="192">
        <v>413269</v>
      </c>
      <c r="AH52" s="199">
        <v>418658</v>
      </c>
      <c r="AI52" s="200">
        <f t="shared" si="0"/>
        <v>413269</v>
      </c>
      <c r="AK52" s="96">
        <f t="shared" si="1"/>
        <v>26292.15</v>
      </c>
      <c r="AL52" s="45">
        <f t="shared" si="2"/>
        <v>52584.3</v>
      </c>
      <c r="AN52" s="96">
        <f t="shared" si="3"/>
        <v>26292.15</v>
      </c>
      <c r="AO52" s="45">
        <f t="shared" si="4"/>
        <v>52584.3</v>
      </c>
    </row>
    <row r="53" spans="1:41" x14ac:dyDescent="0.25">
      <c r="A53" s="35">
        <f t="shared" si="10"/>
        <v>13</v>
      </c>
      <c r="B53" s="16">
        <f t="shared" si="5"/>
        <v>246773</v>
      </c>
      <c r="C53" s="16">
        <f t="shared" si="6"/>
        <v>251873</v>
      </c>
      <c r="D53" s="16">
        <f t="shared" si="7"/>
        <v>255404</v>
      </c>
      <c r="E53" s="16">
        <f t="shared" si="8"/>
        <v>260506</v>
      </c>
      <c r="F53" s="23">
        <f t="shared" si="9"/>
        <v>264035</v>
      </c>
      <c r="AA53" s="71">
        <v>48</v>
      </c>
      <c r="AB53" s="185">
        <v>441026</v>
      </c>
      <c r="AC53" s="185"/>
      <c r="AD53" s="185"/>
      <c r="AE53" s="185"/>
      <c r="AF53" s="185"/>
      <c r="AG53" s="192">
        <v>441026</v>
      </c>
      <c r="AH53" s="199">
        <v>446777</v>
      </c>
      <c r="AI53" s="200">
        <f t="shared" si="0"/>
        <v>441026</v>
      </c>
      <c r="AK53" s="96">
        <f t="shared" si="1"/>
        <v>28058.05</v>
      </c>
      <c r="AL53" s="45">
        <f t="shared" si="2"/>
        <v>56116.1</v>
      </c>
      <c r="AN53" s="96">
        <f t="shared" si="3"/>
        <v>28058.05</v>
      </c>
      <c r="AO53" s="45">
        <f t="shared" si="4"/>
        <v>56116.1</v>
      </c>
    </row>
    <row r="54" spans="1:41" ht="13.2" thickBot="1" x14ac:dyDescent="0.3">
      <c r="A54" s="35">
        <f t="shared" si="10"/>
        <v>14</v>
      </c>
      <c r="B54" s="16">
        <f t="shared" si="5"/>
        <v>251109</v>
      </c>
      <c r="C54" s="16">
        <f t="shared" si="6"/>
        <v>256338</v>
      </c>
      <c r="D54" s="16">
        <f t="shared" si="7"/>
        <v>259958</v>
      </c>
      <c r="E54" s="16">
        <f t="shared" si="8"/>
        <v>265186</v>
      </c>
      <c r="F54" s="23">
        <f t="shared" si="9"/>
        <v>268806</v>
      </c>
      <c r="AA54" s="72">
        <v>49</v>
      </c>
      <c r="AB54" s="186">
        <v>471781</v>
      </c>
      <c r="AC54" s="186"/>
      <c r="AD54" s="186"/>
      <c r="AE54" s="186"/>
      <c r="AF54" s="186"/>
      <c r="AG54" s="193">
        <v>471781</v>
      </c>
      <c r="AH54" s="199">
        <v>477933</v>
      </c>
      <c r="AI54" s="200">
        <f t="shared" si="0"/>
        <v>471781</v>
      </c>
      <c r="AK54" s="194">
        <f t="shared" si="1"/>
        <v>30014.68</v>
      </c>
      <c r="AL54" s="49">
        <f t="shared" si="2"/>
        <v>60029.36</v>
      </c>
      <c r="AN54" s="194">
        <f t="shared" si="3"/>
        <v>30014.68</v>
      </c>
      <c r="AO54" s="49">
        <f t="shared" si="4"/>
        <v>60029.36</v>
      </c>
    </row>
    <row r="55" spans="1:41" ht="13.2" thickTop="1" x14ac:dyDescent="0.25">
      <c r="A55" s="35">
        <f t="shared" si="10"/>
        <v>15</v>
      </c>
      <c r="B55" s="16">
        <f t="shared" si="5"/>
        <v>255564</v>
      </c>
      <c r="C55" s="16">
        <f t="shared" si="6"/>
        <v>260923</v>
      </c>
      <c r="D55" s="16">
        <f t="shared" si="7"/>
        <v>264633</v>
      </c>
      <c r="E55" s="16">
        <f t="shared" si="8"/>
        <v>269995</v>
      </c>
      <c r="F55" s="23">
        <f t="shared" si="9"/>
        <v>273706</v>
      </c>
    </row>
    <row r="56" spans="1:41" x14ac:dyDescent="0.25">
      <c r="A56" s="35">
        <f t="shared" si="10"/>
        <v>16</v>
      </c>
      <c r="B56" s="16">
        <f t="shared" si="5"/>
        <v>258977</v>
      </c>
      <c r="C56" s="16">
        <f t="shared" si="6"/>
        <v>264473</v>
      </c>
      <c r="D56" s="16">
        <f t="shared" si="7"/>
        <v>268279</v>
      </c>
      <c r="E56" s="16">
        <f t="shared" si="8"/>
        <v>273775</v>
      </c>
      <c r="F56" s="23">
        <f t="shared" si="9"/>
        <v>277581</v>
      </c>
      <c r="AG56" s="197"/>
    </row>
    <row r="57" spans="1:41" x14ac:dyDescent="0.25">
      <c r="A57" s="35">
        <f t="shared" si="10"/>
        <v>17</v>
      </c>
      <c r="B57" s="16">
        <f t="shared" si="5"/>
        <v>263679</v>
      </c>
      <c r="C57" s="16">
        <f t="shared" si="6"/>
        <v>269315</v>
      </c>
      <c r="D57" s="16">
        <f t="shared" si="7"/>
        <v>273217</v>
      </c>
      <c r="E57" s="16">
        <f t="shared" si="8"/>
        <v>278853</v>
      </c>
      <c r="F57" s="23">
        <f t="shared" si="9"/>
        <v>282753</v>
      </c>
    </row>
    <row r="58" spans="1:41" x14ac:dyDescent="0.25">
      <c r="A58" s="35">
        <f t="shared" si="10"/>
        <v>18</v>
      </c>
      <c r="B58" s="16">
        <f t="shared" si="5"/>
        <v>268513</v>
      </c>
      <c r="C58" s="16">
        <f t="shared" si="6"/>
        <v>274293</v>
      </c>
      <c r="D58" s="16">
        <f t="shared" si="7"/>
        <v>278293</v>
      </c>
      <c r="E58" s="16">
        <f t="shared" si="8"/>
        <v>284072</v>
      </c>
      <c r="F58" s="23">
        <f t="shared" si="9"/>
        <v>288071</v>
      </c>
    </row>
    <row r="59" spans="1:41" x14ac:dyDescent="0.25">
      <c r="A59" s="35">
        <f t="shared" si="10"/>
        <v>19</v>
      </c>
      <c r="B59" s="16">
        <f t="shared" si="5"/>
        <v>272121</v>
      </c>
      <c r="C59" s="16">
        <f t="shared" si="6"/>
        <v>278047</v>
      </c>
      <c r="D59" s="16">
        <f t="shared" si="7"/>
        <v>282148</v>
      </c>
      <c r="E59" s="16">
        <f t="shared" si="8"/>
        <v>288076</v>
      </c>
      <c r="F59" s="23">
        <f t="shared" si="9"/>
        <v>292180</v>
      </c>
    </row>
    <row r="60" spans="1:41" x14ac:dyDescent="0.25">
      <c r="A60" s="35">
        <f t="shared" si="10"/>
        <v>20</v>
      </c>
      <c r="B60" s="16">
        <f t="shared" si="5"/>
        <v>275867</v>
      </c>
      <c r="C60" s="16">
        <f t="shared" si="6"/>
        <v>281943</v>
      </c>
      <c r="D60" s="16">
        <f t="shared" si="7"/>
        <v>286151</v>
      </c>
      <c r="E60" s="16">
        <f t="shared" si="8"/>
        <v>292227</v>
      </c>
      <c r="F60" s="23">
        <f t="shared" si="9"/>
        <v>296433</v>
      </c>
    </row>
    <row r="61" spans="1:41" x14ac:dyDescent="0.25">
      <c r="A61" s="35">
        <f t="shared" si="10"/>
        <v>21</v>
      </c>
      <c r="B61" s="16">
        <f t="shared" si="5"/>
        <v>280434</v>
      </c>
      <c r="C61" s="16">
        <f t="shared" si="6"/>
        <v>286666</v>
      </c>
      <c r="D61" s="16">
        <f t="shared" si="7"/>
        <v>290981</v>
      </c>
      <c r="E61" s="16">
        <f t="shared" si="8"/>
        <v>297213</v>
      </c>
      <c r="F61" s="23">
        <f t="shared" si="9"/>
        <v>301528</v>
      </c>
    </row>
    <row r="62" spans="1:41" x14ac:dyDescent="0.25">
      <c r="A62" s="35">
        <f t="shared" si="10"/>
        <v>22</v>
      </c>
      <c r="B62" s="16">
        <f t="shared" si="5"/>
        <v>284665</v>
      </c>
      <c r="C62" s="16">
        <f t="shared" si="6"/>
        <v>290897</v>
      </c>
      <c r="D62" s="16">
        <f t="shared" si="7"/>
        <v>295212</v>
      </c>
      <c r="E62" s="16">
        <f t="shared" si="8"/>
        <v>301444</v>
      </c>
      <c r="F62" s="23">
        <f t="shared" si="9"/>
        <v>305759</v>
      </c>
    </row>
    <row r="63" spans="1:41" x14ac:dyDescent="0.25">
      <c r="A63" s="35">
        <f t="shared" si="10"/>
        <v>23</v>
      </c>
      <c r="B63" s="16">
        <f t="shared" si="5"/>
        <v>289199</v>
      </c>
      <c r="C63" s="16">
        <f t="shared" si="6"/>
        <v>295258</v>
      </c>
      <c r="D63" s="16">
        <f t="shared" si="7"/>
        <v>299456</v>
      </c>
      <c r="E63" s="16">
        <f t="shared" si="8"/>
        <v>305517</v>
      </c>
      <c r="F63" s="23">
        <f t="shared" si="9"/>
        <v>309711</v>
      </c>
    </row>
    <row r="64" spans="1:41" x14ac:dyDescent="0.25">
      <c r="A64" s="35">
        <f t="shared" si="10"/>
        <v>24</v>
      </c>
      <c r="B64" s="16">
        <f t="shared" si="5"/>
        <v>293871</v>
      </c>
      <c r="C64" s="16">
        <f t="shared" si="6"/>
        <v>299760</v>
      </c>
      <c r="D64" s="16">
        <f t="shared" si="7"/>
        <v>303838</v>
      </c>
      <c r="E64" s="16">
        <f t="shared" si="8"/>
        <v>309728</v>
      </c>
      <c r="F64" s="23">
        <f t="shared" si="9"/>
        <v>313806</v>
      </c>
    </row>
    <row r="65" spans="1:6" x14ac:dyDescent="0.25">
      <c r="A65" s="35">
        <f t="shared" si="10"/>
        <v>25</v>
      </c>
      <c r="B65" s="16">
        <f t="shared" si="5"/>
        <v>298647</v>
      </c>
      <c r="C65" s="16">
        <f t="shared" si="6"/>
        <v>304353</v>
      </c>
      <c r="D65" s="16">
        <f t="shared" si="7"/>
        <v>308304</v>
      </c>
      <c r="E65" s="16">
        <f t="shared" si="8"/>
        <v>314010</v>
      </c>
      <c r="F65" s="23">
        <f t="shared" si="9"/>
        <v>317959</v>
      </c>
    </row>
    <row r="66" spans="1:6" x14ac:dyDescent="0.25">
      <c r="A66" s="35">
        <f t="shared" si="10"/>
        <v>26</v>
      </c>
      <c r="B66" s="16">
        <f t="shared" si="5"/>
        <v>303534</v>
      </c>
      <c r="C66" s="16">
        <f t="shared" si="6"/>
        <v>309042</v>
      </c>
      <c r="D66" s="16">
        <f t="shared" si="7"/>
        <v>312856</v>
      </c>
      <c r="E66" s="16">
        <f t="shared" si="8"/>
        <v>318364</v>
      </c>
      <c r="F66" s="23">
        <f t="shared" si="9"/>
        <v>322177</v>
      </c>
    </row>
    <row r="67" spans="1:6" x14ac:dyDescent="0.25">
      <c r="A67" s="35">
        <f t="shared" si="10"/>
        <v>27</v>
      </c>
      <c r="B67" s="16">
        <f t="shared" si="5"/>
        <v>308527</v>
      </c>
      <c r="C67" s="16">
        <f t="shared" si="6"/>
        <v>313822</v>
      </c>
      <c r="D67" s="16">
        <f t="shared" si="7"/>
        <v>317491</v>
      </c>
      <c r="E67" s="16">
        <f t="shared" si="8"/>
        <v>322788</v>
      </c>
      <c r="F67" s="23">
        <f t="shared" si="9"/>
        <v>326456</v>
      </c>
    </row>
    <row r="68" spans="1:6" x14ac:dyDescent="0.25">
      <c r="A68" s="35">
        <f t="shared" si="10"/>
        <v>28</v>
      </c>
      <c r="B68" s="16">
        <f t="shared" si="5"/>
        <v>313631</v>
      </c>
      <c r="C68" s="16">
        <f t="shared" si="6"/>
        <v>318704</v>
      </c>
      <c r="D68" s="16">
        <f t="shared" si="7"/>
        <v>322216</v>
      </c>
      <c r="E68" s="16">
        <f t="shared" si="8"/>
        <v>327287</v>
      </c>
      <c r="F68" s="23">
        <f t="shared" si="9"/>
        <v>330800</v>
      </c>
    </row>
    <row r="69" spans="1:6" x14ac:dyDescent="0.25">
      <c r="A69" s="35">
        <f t="shared" si="10"/>
        <v>29</v>
      </c>
      <c r="B69" s="16">
        <f t="shared" si="5"/>
        <v>318851</v>
      </c>
      <c r="C69" s="16">
        <f t="shared" si="6"/>
        <v>323683</v>
      </c>
      <c r="D69" s="16">
        <f t="shared" si="7"/>
        <v>327029</v>
      </c>
      <c r="E69" s="16">
        <f t="shared" si="8"/>
        <v>331861</v>
      </c>
      <c r="F69" s="23">
        <f t="shared" si="9"/>
        <v>335206</v>
      </c>
    </row>
    <row r="70" spans="1:6" x14ac:dyDescent="0.25">
      <c r="A70" s="35">
        <f t="shared" si="10"/>
        <v>30</v>
      </c>
      <c r="B70" s="16">
        <f t="shared" si="5"/>
        <v>324189</v>
      </c>
      <c r="C70" s="16">
        <f t="shared" si="6"/>
        <v>328765</v>
      </c>
      <c r="D70" s="16">
        <f t="shared" si="7"/>
        <v>331933</v>
      </c>
      <c r="E70" s="16">
        <f t="shared" si="8"/>
        <v>336507</v>
      </c>
      <c r="F70" s="23">
        <f t="shared" si="9"/>
        <v>339675</v>
      </c>
    </row>
    <row r="71" spans="1:6" x14ac:dyDescent="0.25">
      <c r="A71" s="35">
        <f t="shared" si="10"/>
        <v>31</v>
      </c>
      <c r="B71" s="16">
        <f t="shared" si="5"/>
        <v>329641</v>
      </c>
      <c r="C71" s="16">
        <f t="shared" si="6"/>
        <v>333945</v>
      </c>
      <c r="D71" s="16">
        <f t="shared" si="7"/>
        <v>336926</v>
      </c>
      <c r="E71" s="16">
        <f t="shared" si="8"/>
        <v>341230</v>
      </c>
      <c r="F71" s="23">
        <f t="shared" si="9"/>
        <v>344210</v>
      </c>
    </row>
    <row r="72" spans="1:6" x14ac:dyDescent="0.25">
      <c r="A72" s="35">
        <f t="shared" si="10"/>
        <v>32</v>
      </c>
      <c r="B72" s="16">
        <f t="shared" si="5"/>
        <v>335220</v>
      </c>
      <c r="C72" s="16">
        <f t="shared" si="6"/>
        <v>339234</v>
      </c>
      <c r="D72" s="16">
        <f t="shared" si="7"/>
        <v>342013</v>
      </c>
      <c r="E72" s="16">
        <f t="shared" si="8"/>
        <v>346029</v>
      </c>
      <c r="F72" s="23">
        <f t="shared" si="9"/>
        <v>348807</v>
      </c>
    </row>
    <row r="73" spans="1:6" x14ac:dyDescent="0.25">
      <c r="A73" s="35">
        <f t="shared" si="10"/>
        <v>33</v>
      </c>
      <c r="B73" s="16">
        <f t="shared" si="5"/>
        <v>340918</v>
      </c>
      <c r="C73" s="16">
        <f t="shared" si="6"/>
        <v>344623</v>
      </c>
      <c r="D73" s="16">
        <f t="shared" si="7"/>
        <v>347192</v>
      </c>
      <c r="E73" s="16">
        <f t="shared" si="8"/>
        <v>350899</v>
      </c>
      <c r="F73" s="23">
        <f t="shared" si="9"/>
        <v>353466</v>
      </c>
    </row>
    <row r="74" spans="1:6" x14ac:dyDescent="0.25">
      <c r="A74" s="35">
        <f t="shared" si="10"/>
        <v>34</v>
      </c>
      <c r="B74" s="16">
        <f t="shared" si="5"/>
        <v>346745</v>
      </c>
      <c r="C74" s="16">
        <f t="shared" si="6"/>
        <v>350126</v>
      </c>
      <c r="D74" s="16">
        <f t="shared" si="7"/>
        <v>352467</v>
      </c>
      <c r="E74" s="16">
        <f t="shared" si="8"/>
        <v>355847</v>
      </c>
      <c r="F74" s="23">
        <f t="shared" si="9"/>
        <v>358188</v>
      </c>
    </row>
    <row r="75" spans="1:6" x14ac:dyDescent="0.25">
      <c r="A75" s="35">
        <f t="shared" si="10"/>
        <v>35</v>
      </c>
      <c r="B75" s="16">
        <f t="shared" si="5"/>
        <v>352701</v>
      </c>
      <c r="C75" s="16">
        <f t="shared" si="6"/>
        <v>355738</v>
      </c>
      <c r="D75" s="16">
        <f t="shared" si="7"/>
        <v>357839</v>
      </c>
      <c r="E75" s="16">
        <f t="shared" si="8"/>
        <v>360876</v>
      </c>
      <c r="F75" s="23">
        <f t="shared" si="9"/>
        <v>362977</v>
      </c>
    </row>
    <row r="76" spans="1:6" x14ac:dyDescent="0.25">
      <c r="A76" s="35">
        <f t="shared" si="10"/>
        <v>36</v>
      </c>
      <c r="B76" s="16">
        <f t="shared" si="5"/>
        <v>358788</v>
      </c>
      <c r="C76" s="16">
        <f t="shared" si="6"/>
        <v>361458</v>
      </c>
      <c r="D76" s="16">
        <f t="shared" si="7"/>
        <v>363307</v>
      </c>
      <c r="E76" s="16">
        <f t="shared" si="8"/>
        <v>365978</v>
      </c>
      <c r="F76" s="23">
        <f t="shared" si="9"/>
        <v>367826</v>
      </c>
    </row>
    <row r="77" spans="1:6" x14ac:dyDescent="0.25">
      <c r="A77" s="35">
        <f t="shared" si="10"/>
        <v>37</v>
      </c>
      <c r="B77" s="16">
        <f t="shared" si="5"/>
        <v>365009</v>
      </c>
      <c r="C77" s="16">
        <f t="shared" si="6"/>
        <v>367293</v>
      </c>
      <c r="D77" s="16">
        <f t="shared" si="7"/>
        <v>368872</v>
      </c>
      <c r="E77" s="16">
        <f t="shared" si="8"/>
        <v>371156</v>
      </c>
      <c r="F77" s="23">
        <f t="shared" si="9"/>
        <v>372738</v>
      </c>
    </row>
    <row r="78" spans="1:6" x14ac:dyDescent="0.25">
      <c r="A78" s="35">
        <f t="shared" si="10"/>
        <v>38</v>
      </c>
      <c r="B78" s="16">
        <f t="shared" si="5"/>
        <v>371579</v>
      </c>
      <c r="C78" s="16">
        <f t="shared" si="6"/>
        <v>373490</v>
      </c>
      <c r="D78" s="16">
        <f t="shared" si="7"/>
        <v>374812</v>
      </c>
      <c r="E78" s="16">
        <f t="shared" si="8"/>
        <v>376723</v>
      </c>
      <c r="F78" s="23">
        <f t="shared" si="9"/>
        <v>378048</v>
      </c>
    </row>
    <row r="79" spans="1:6" x14ac:dyDescent="0.25">
      <c r="A79" s="35">
        <f t="shared" si="10"/>
        <v>39</v>
      </c>
      <c r="B79" s="16">
        <f t="shared" si="5"/>
        <v>378212</v>
      </c>
      <c r="C79" s="16">
        <f t="shared" si="6"/>
        <v>379685</v>
      </c>
      <c r="D79" s="16">
        <f t="shared" si="7"/>
        <v>380705</v>
      </c>
      <c r="E79" s="16">
        <f t="shared" si="8"/>
        <v>382175</v>
      </c>
      <c r="F79" s="23">
        <f t="shared" si="9"/>
        <v>383195</v>
      </c>
    </row>
    <row r="80" spans="1:6" x14ac:dyDescent="0.25">
      <c r="A80" s="35">
        <f t="shared" si="10"/>
        <v>40</v>
      </c>
      <c r="B80" s="16">
        <f t="shared" si="5"/>
        <v>384992</v>
      </c>
      <c r="C80" s="16">
        <f t="shared" si="6"/>
        <v>385998</v>
      </c>
      <c r="D80" s="16">
        <f t="shared" si="7"/>
        <v>386695</v>
      </c>
      <c r="E80" s="16">
        <f t="shared" si="8"/>
        <v>387701</v>
      </c>
      <c r="F80" s="23">
        <f t="shared" si="9"/>
        <v>388399</v>
      </c>
    </row>
    <row r="81" spans="1:6" x14ac:dyDescent="0.25">
      <c r="A81" s="35">
        <f t="shared" si="10"/>
        <v>41</v>
      </c>
      <c r="B81" s="16">
        <f t="shared" si="5"/>
        <v>391919</v>
      </c>
      <c r="C81" s="16">
        <f t="shared" si="6"/>
        <v>392434</v>
      </c>
      <c r="D81" s="16">
        <f t="shared" si="7"/>
        <v>392793</v>
      </c>
      <c r="E81" s="16">
        <f t="shared" si="8"/>
        <v>393309</v>
      </c>
      <c r="F81" s="23">
        <f t="shared" si="9"/>
        <v>393665</v>
      </c>
    </row>
    <row r="82" spans="1:6" x14ac:dyDescent="0.25">
      <c r="A82" s="35">
        <f t="shared" si="10"/>
        <v>42</v>
      </c>
      <c r="B82" s="16">
        <f t="shared" ref="B82:B89" si="11">ROUND(AB47*$E$17%,0)</f>
        <v>398996</v>
      </c>
      <c r="C82" s="12"/>
      <c r="D82" s="12"/>
      <c r="E82" s="12"/>
      <c r="F82" s="13"/>
    </row>
    <row r="83" spans="1:6" x14ac:dyDescent="0.25">
      <c r="A83" s="35">
        <f t="shared" si="10"/>
        <v>43</v>
      </c>
      <c r="B83" s="16">
        <f t="shared" si="11"/>
        <v>407854</v>
      </c>
      <c r="C83" s="12"/>
      <c r="D83" s="12"/>
      <c r="E83" s="12"/>
      <c r="F83" s="13"/>
    </row>
    <row r="84" spans="1:6" x14ac:dyDescent="0.25">
      <c r="A84" s="35">
        <f t="shared" si="10"/>
        <v>44</v>
      </c>
      <c r="B84" s="16">
        <f t="shared" si="11"/>
        <v>416954</v>
      </c>
      <c r="C84" s="12"/>
      <c r="D84" s="12"/>
      <c r="E84" s="12"/>
      <c r="F84" s="13"/>
    </row>
    <row r="85" spans="1:6" x14ac:dyDescent="0.25">
      <c r="A85" s="35">
        <f t="shared" si="10"/>
        <v>45</v>
      </c>
      <c r="B85" s="16">
        <f t="shared" si="11"/>
        <v>426306</v>
      </c>
      <c r="C85" s="12"/>
      <c r="D85" s="12"/>
      <c r="E85" s="12"/>
      <c r="F85" s="13"/>
    </row>
    <row r="86" spans="1:6" x14ac:dyDescent="0.25">
      <c r="A86" s="35">
        <f t="shared" si="10"/>
        <v>46</v>
      </c>
      <c r="B86" s="16">
        <f t="shared" si="11"/>
        <v>435916</v>
      </c>
      <c r="C86" s="12"/>
      <c r="D86" s="12"/>
      <c r="E86" s="12"/>
      <c r="F86" s="13"/>
    </row>
    <row r="87" spans="1:6" x14ac:dyDescent="0.25">
      <c r="A87" s="35">
        <f t="shared" si="10"/>
        <v>47</v>
      </c>
      <c r="B87" s="16">
        <f t="shared" si="11"/>
        <v>455933</v>
      </c>
      <c r="C87" s="12"/>
      <c r="D87" s="12"/>
      <c r="E87" s="12"/>
      <c r="F87" s="13"/>
    </row>
    <row r="88" spans="1:6" x14ac:dyDescent="0.25">
      <c r="A88" s="36">
        <f t="shared" si="10"/>
        <v>48</v>
      </c>
      <c r="B88" s="16">
        <f t="shared" si="11"/>
        <v>486556</v>
      </c>
      <c r="C88" s="12"/>
      <c r="D88" s="12"/>
      <c r="E88" s="12"/>
      <c r="F88" s="13"/>
    </row>
    <row r="89" spans="1:6" ht="13.2" thickBot="1" x14ac:dyDescent="0.3">
      <c r="A89" s="37">
        <f t="shared" si="10"/>
        <v>49</v>
      </c>
      <c r="B89" s="24">
        <f t="shared" si="11"/>
        <v>520486</v>
      </c>
      <c r="C89" s="7"/>
      <c r="D89" s="7"/>
      <c r="E89" s="7"/>
      <c r="F89" s="8"/>
    </row>
    <row r="90" spans="1:6" ht="13.2" thickTop="1" x14ac:dyDescent="0.25"/>
    <row r="91" spans="1:6" x14ac:dyDescent="0.25">
      <c r="A91" t="s">
        <v>9</v>
      </c>
      <c r="C91" s="156">
        <f>+E$17</f>
        <v>110.3236</v>
      </c>
    </row>
    <row r="94" spans="1:6" ht="13.2" thickBot="1" x14ac:dyDescent="0.3">
      <c r="B94" s="11"/>
    </row>
    <row r="95" spans="1:6" ht="13.2" thickTop="1" x14ac:dyDescent="0.25">
      <c r="A95" s="282" t="s">
        <v>183</v>
      </c>
      <c r="C95" s="212"/>
      <c r="D95" s="219"/>
      <c r="E95" s="219"/>
      <c r="F95" s="220" t="str">
        <f>+F45</f>
        <v>1. april 2020</v>
      </c>
    </row>
    <row r="96" spans="1:6" x14ac:dyDescent="0.25">
      <c r="A96" s="14"/>
      <c r="B96" s="18"/>
      <c r="C96" s="19"/>
      <c r="D96" s="20" t="s">
        <v>0</v>
      </c>
      <c r="E96" s="19"/>
      <c r="F96" s="25"/>
    </row>
    <row r="97" spans="1:6" ht="13.2" thickBot="1" x14ac:dyDescent="0.3">
      <c r="A97" s="21" t="s">
        <v>2</v>
      </c>
      <c r="B97" s="32" t="s">
        <v>3</v>
      </c>
      <c r="C97" s="32" t="s">
        <v>4</v>
      </c>
      <c r="D97" s="32" t="s">
        <v>5</v>
      </c>
      <c r="E97" s="32" t="s">
        <v>6</v>
      </c>
      <c r="F97" s="33" t="s">
        <v>7</v>
      </c>
    </row>
    <row r="98" spans="1:6" x14ac:dyDescent="0.25">
      <c r="A98" s="35">
        <v>8</v>
      </c>
      <c r="B98" s="16">
        <f t="shared" ref="B98:F107" si="12">+B48/12</f>
        <v>18975.25</v>
      </c>
      <c r="C98" s="16">
        <f t="shared" si="12"/>
        <v>19350.916666666668</v>
      </c>
      <c r="D98" s="16">
        <f t="shared" si="12"/>
        <v>19611</v>
      </c>
      <c r="E98" s="16">
        <f t="shared" si="12"/>
        <v>19986.666666666668</v>
      </c>
      <c r="F98" s="23">
        <f t="shared" si="12"/>
        <v>20246.75</v>
      </c>
    </row>
    <row r="99" spans="1:6" x14ac:dyDescent="0.25">
      <c r="A99" s="35">
        <f t="shared" ref="A99:A139" si="13">+A98+1</f>
        <v>9</v>
      </c>
      <c r="B99" s="16">
        <f t="shared" si="12"/>
        <v>19290.916666666668</v>
      </c>
      <c r="C99" s="16">
        <f t="shared" si="12"/>
        <v>19675.75</v>
      </c>
      <c r="D99" s="16">
        <f t="shared" si="12"/>
        <v>19942.5</v>
      </c>
      <c r="E99" s="16">
        <f t="shared" si="12"/>
        <v>20327.333333333332</v>
      </c>
      <c r="F99" s="23">
        <f t="shared" si="12"/>
        <v>20593.916666666668</v>
      </c>
    </row>
    <row r="100" spans="1:6" x14ac:dyDescent="0.25">
      <c r="A100" s="35">
        <f t="shared" si="13"/>
        <v>10</v>
      </c>
      <c r="B100" s="16">
        <f t="shared" si="12"/>
        <v>19614.916666666668</v>
      </c>
      <c r="C100" s="16">
        <f t="shared" si="12"/>
        <v>20009.583333333332</v>
      </c>
      <c r="D100" s="16">
        <f t="shared" si="12"/>
        <v>20282.75</v>
      </c>
      <c r="E100" s="16">
        <f t="shared" si="12"/>
        <v>20677.333333333332</v>
      </c>
      <c r="F100" s="23">
        <f t="shared" si="12"/>
        <v>20950.666666666668</v>
      </c>
    </row>
    <row r="101" spans="1:6" x14ac:dyDescent="0.25">
      <c r="A101" s="35">
        <f t="shared" si="13"/>
        <v>11</v>
      </c>
      <c r="B101" s="16">
        <f t="shared" si="12"/>
        <v>19870.583333333332</v>
      </c>
      <c r="C101" s="16">
        <f t="shared" si="12"/>
        <v>20275</v>
      </c>
      <c r="D101" s="16">
        <f t="shared" si="12"/>
        <v>20555</v>
      </c>
      <c r="E101" s="16">
        <f t="shared" si="12"/>
        <v>20959.5</v>
      </c>
      <c r="F101" s="23">
        <f t="shared" si="12"/>
        <v>21239.416666666668</v>
      </c>
    </row>
    <row r="102" spans="1:6" x14ac:dyDescent="0.25">
      <c r="A102" s="35">
        <f t="shared" si="13"/>
        <v>12</v>
      </c>
      <c r="B102" s="16">
        <f t="shared" si="12"/>
        <v>20212.666666666668</v>
      </c>
      <c r="C102" s="16">
        <f t="shared" si="12"/>
        <v>20627.333333333332</v>
      </c>
      <c r="D102" s="16">
        <f t="shared" si="12"/>
        <v>20914.5</v>
      </c>
      <c r="E102" s="16">
        <f t="shared" si="12"/>
        <v>21328.916666666668</v>
      </c>
      <c r="F102" s="23">
        <f t="shared" si="12"/>
        <v>21616</v>
      </c>
    </row>
    <row r="103" spans="1:6" x14ac:dyDescent="0.25">
      <c r="A103" s="35">
        <f t="shared" si="13"/>
        <v>13</v>
      </c>
      <c r="B103" s="16">
        <f t="shared" si="12"/>
        <v>20564.416666666668</v>
      </c>
      <c r="C103" s="16">
        <f t="shared" si="12"/>
        <v>20989.416666666668</v>
      </c>
      <c r="D103" s="16">
        <f t="shared" si="12"/>
        <v>21283.666666666668</v>
      </c>
      <c r="E103" s="16">
        <f t="shared" si="12"/>
        <v>21708.833333333332</v>
      </c>
      <c r="F103" s="23">
        <f t="shared" si="12"/>
        <v>22002.916666666668</v>
      </c>
    </row>
    <row r="104" spans="1:6" x14ac:dyDescent="0.25">
      <c r="A104" s="35">
        <f t="shared" si="13"/>
        <v>14</v>
      </c>
      <c r="B104" s="16">
        <f t="shared" si="12"/>
        <v>20925.75</v>
      </c>
      <c r="C104" s="16">
        <f t="shared" si="12"/>
        <v>21361.5</v>
      </c>
      <c r="D104" s="16">
        <f t="shared" si="12"/>
        <v>21663.166666666668</v>
      </c>
      <c r="E104" s="16">
        <f t="shared" si="12"/>
        <v>22098.833333333332</v>
      </c>
      <c r="F104" s="23">
        <f t="shared" si="12"/>
        <v>22400.5</v>
      </c>
    </row>
    <row r="105" spans="1:6" x14ac:dyDescent="0.25">
      <c r="A105" s="35">
        <f t="shared" si="13"/>
        <v>15</v>
      </c>
      <c r="B105" s="16">
        <f t="shared" si="12"/>
        <v>21297</v>
      </c>
      <c r="C105" s="16">
        <f t="shared" si="12"/>
        <v>21743.583333333332</v>
      </c>
      <c r="D105" s="16">
        <f t="shared" si="12"/>
        <v>22052.75</v>
      </c>
      <c r="E105" s="16">
        <f t="shared" si="12"/>
        <v>22499.583333333332</v>
      </c>
      <c r="F105" s="23">
        <f t="shared" si="12"/>
        <v>22808.833333333332</v>
      </c>
    </row>
    <row r="106" spans="1:6" x14ac:dyDescent="0.25">
      <c r="A106" s="35">
        <f t="shared" si="13"/>
        <v>16</v>
      </c>
      <c r="B106" s="16">
        <f t="shared" si="12"/>
        <v>21581.416666666668</v>
      </c>
      <c r="C106" s="16">
        <f t="shared" si="12"/>
        <v>22039.416666666668</v>
      </c>
      <c r="D106" s="16">
        <f t="shared" si="12"/>
        <v>22356.583333333332</v>
      </c>
      <c r="E106" s="16">
        <f t="shared" si="12"/>
        <v>22814.583333333332</v>
      </c>
      <c r="F106" s="23">
        <f t="shared" si="12"/>
        <v>23131.75</v>
      </c>
    </row>
    <row r="107" spans="1:6" x14ac:dyDescent="0.25">
      <c r="A107" s="35">
        <f t="shared" si="13"/>
        <v>17</v>
      </c>
      <c r="B107" s="16">
        <f t="shared" si="12"/>
        <v>21973.25</v>
      </c>
      <c r="C107" s="16">
        <f t="shared" si="12"/>
        <v>22442.916666666668</v>
      </c>
      <c r="D107" s="16">
        <f t="shared" si="12"/>
        <v>22768.083333333332</v>
      </c>
      <c r="E107" s="16">
        <f t="shared" si="12"/>
        <v>23237.75</v>
      </c>
      <c r="F107" s="23">
        <f t="shared" si="12"/>
        <v>23562.75</v>
      </c>
    </row>
    <row r="108" spans="1:6" x14ac:dyDescent="0.25">
      <c r="A108" s="35">
        <f t="shared" si="13"/>
        <v>18</v>
      </c>
      <c r="B108" s="16">
        <f t="shared" ref="B108:F117" si="14">+B58/12</f>
        <v>22376.083333333332</v>
      </c>
      <c r="C108" s="16">
        <f t="shared" si="14"/>
        <v>22857.75</v>
      </c>
      <c r="D108" s="16">
        <f t="shared" si="14"/>
        <v>23191.083333333332</v>
      </c>
      <c r="E108" s="16">
        <f t="shared" si="14"/>
        <v>23672.666666666668</v>
      </c>
      <c r="F108" s="23">
        <f t="shared" si="14"/>
        <v>24005.916666666668</v>
      </c>
    </row>
    <row r="109" spans="1:6" x14ac:dyDescent="0.25">
      <c r="A109" s="35">
        <f t="shared" si="13"/>
        <v>19</v>
      </c>
      <c r="B109" s="16">
        <f t="shared" si="14"/>
        <v>22676.75</v>
      </c>
      <c r="C109" s="16">
        <f t="shared" si="14"/>
        <v>23170.583333333332</v>
      </c>
      <c r="D109" s="16">
        <f t="shared" si="14"/>
        <v>23512.333333333332</v>
      </c>
      <c r="E109" s="16">
        <f t="shared" si="14"/>
        <v>24006.333333333332</v>
      </c>
      <c r="F109" s="23">
        <f t="shared" si="14"/>
        <v>24348.333333333332</v>
      </c>
    </row>
    <row r="110" spans="1:6" x14ac:dyDescent="0.25">
      <c r="A110" s="35">
        <f t="shared" si="13"/>
        <v>20</v>
      </c>
      <c r="B110" s="16">
        <f t="shared" si="14"/>
        <v>22988.916666666668</v>
      </c>
      <c r="C110" s="16">
        <f t="shared" si="14"/>
        <v>23495.25</v>
      </c>
      <c r="D110" s="16">
        <f t="shared" si="14"/>
        <v>23845.916666666668</v>
      </c>
      <c r="E110" s="16">
        <f t="shared" si="14"/>
        <v>24352.25</v>
      </c>
      <c r="F110" s="23">
        <f t="shared" si="14"/>
        <v>24702.75</v>
      </c>
    </row>
    <row r="111" spans="1:6" x14ac:dyDescent="0.25">
      <c r="A111" s="35">
        <f t="shared" si="13"/>
        <v>21</v>
      </c>
      <c r="B111" s="16">
        <f t="shared" si="14"/>
        <v>23369.5</v>
      </c>
      <c r="C111" s="16">
        <f t="shared" si="14"/>
        <v>23888.833333333332</v>
      </c>
      <c r="D111" s="16">
        <f t="shared" si="14"/>
        <v>24248.416666666668</v>
      </c>
      <c r="E111" s="16">
        <f t="shared" si="14"/>
        <v>24767.75</v>
      </c>
      <c r="F111" s="23">
        <f t="shared" si="14"/>
        <v>25127.333333333332</v>
      </c>
    </row>
    <row r="112" spans="1:6" x14ac:dyDescent="0.25">
      <c r="A112" s="35">
        <f t="shared" si="13"/>
        <v>22</v>
      </c>
      <c r="B112" s="16">
        <f t="shared" si="14"/>
        <v>23722.083333333332</v>
      </c>
      <c r="C112" s="16">
        <f t="shared" si="14"/>
        <v>24241.416666666668</v>
      </c>
      <c r="D112" s="16">
        <f t="shared" si="14"/>
        <v>24601</v>
      </c>
      <c r="E112" s="16">
        <f t="shared" si="14"/>
        <v>25120.333333333332</v>
      </c>
      <c r="F112" s="23">
        <f t="shared" si="14"/>
        <v>25479.916666666668</v>
      </c>
    </row>
    <row r="113" spans="1:6" x14ac:dyDescent="0.25">
      <c r="A113" s="35">
        <f t="shared" si="13"/>
        <v>23</v>
      </c>
      <c r="B113" s="16">
        <f t="shared" si="14"/>
        <v>24099.916666666668</v>
      </c>
      <c r="C113" s="16">
        <f t="shared" si="14"/>
        <v>24604.833333333332</v>
      </c>
      <c r="D113" s="16">
        <f t="shared" si="14"/>
        <v>24954.666666666668</v>
      </c>
      <c r="E113" s="16">
        <f t="shared" si="14"/>
        <v>25459.75</v>
      </c>
      <c r="F113" s="23">
        <f t="shared" si="14"/>
        <v>25809.25</v>
      </c>
    </row>
    <row r="114" spans="1:6" x14ac:dyDescent="0.25">
      <c r="A114" s="35">
        <f t="shared" si="13"/>
        <v>24</v>
      </c>
      <c r="B114" s="16">
        <f t="shared" si="14"/>
        <v>24489.25</v>
      </c>
      <c r="C114" s="16">
        <f t="shared" si="14"/>
        <v>24980</v>
      </c>
      <c r="D114" s="16">
        <f t="shared" si="14"/>
        <v>25319.833333333332</v>
      </c>
      <c r="E114" s="16">
        <f t="shared" si="14"/>
        <v>25810.666666666668</v>
      </c>
      <c r="F114" s="23">
        <f t="shared" si="14"/>
        <v>26150.5</v>
      </c>
    </row>
    <row r="115" spans="1:6" x14ac:dyDescent="0.25">
      <c r="A115" s="35">
        <f t="shared" si="13"/>
        <v>25</v>
      </c>
      <c r="B115" s="16">
        <f t="shared" si="14"/>
        <v>24887.25</v>
      </c>
      <c r="C115" s="16">
        <f t="shared" si="14"/>
        <v>25362.75</v>
      </c>
      <c r="D115" s="16">
        <f t="shared" si="14"/>
        <v>25692</v>
      </c>
      <c r="E115" s="16">
        <f t="shared" si="14"/>
        <v>26167.5</v>
      </c>
      <c r="F115" s="23">
        <f t="shared" si="14"/>
        <v>26496.583333333332</v>
      </c>
    </row>
    <row r="116" spans="1:6" x14ac:dyDescent="0.25">
      <c r="A116" s="35">
        <f t="shared" si="13"/>
        <v>26</v>
      </c>
      <c r="B116" s="16">
        <f t="shared" si="14"/>
        <v>25294.5</v>
      </c>
      <c r="C116" s="16">
        <f t="shared" si="14"/>
        <v>25753.5</v>
      </c>
      <c r="D116" s="16">
        <f t="shared" si="14"/>
        <v>26071.333333333332</v>
      </c>
      <c r="E116" s="16">
        <f t="shared" si="14"/>
        <v>26530.333333333332</v>
      </c>
      <c r="F116" s="23">
        <f t="shared" si="14"/>
        <v>26848.083333333332</v>
      </c>
    </row>
    <row r="117" spans="1:6" x14ac:dyDescent="0.25">
      <c r="A117" s="35">
        <f t="shared" si="13"/>
        <v>27</v>
      </c>
      <c r="B117" s="16">
        <f t="shared" si="14"/>
        <v>25710.583333333332</v>
      </c>
      <c r="C117" s="16">
        <f t="shared" si="14"/>
        <v>26151.833333333332</v>
      </c>
      <c r="D117" s="16">
        <f t="shared" si="14"/>
        <v>26457.583333333332</v>
      </c>
      <c r="E117" s="16">
        <f t="shared" si="14"/>
        <v>26899</v>
      </c>
      <c r="F117" s="23">
        <f t="shared" si="14"/>
        <v>27204.666666666668</v>
      </c>
    </row>
    <row r="118" spans="1:6" x14ac:dyDescent="0.25">
      <c r="A118" s="35">
        <f t="shared" si="13"/>
        <v>28</v>
      </c>
      <c r="B118" s="16">
        <f t="shared" ref="B118:F127" si="15">+B68/12</f>
        <v>26135.916666666668</v>
      </c>
      <c r="C118" s="16">
        <f t="shared" si="15"/>
        <v>26558.666666666668</v>
      </c>
      <c r="D118" s="16">
        <f t="shared" si="15"/>
        <v>26851.333333333332</v>
      </c>
      <c r="E118" s="16">
        <f t="shared" si="15"/>
        <v>27273.916666666668</v>
      </c>
      <c r="F118" s="23">
        <f t="shared" si="15"/>
        <v>27566.666666666668</v>
      </c>
    </row>
    <row r="119" spans="1:6" x14ac:dyDescent="0.25">
      <c r="A119" s="35">
        <f t="shared" si="13"/>
        <v>29</v>
      </c>
      <c r="B119" s="16">
        <f t="shared" si="15"/>
        <v>26570.916666666668</v>
      </c>
      <c r="C119" s="16">
        <f t="shared" si="15"/>
        <v>26973.583333333332</v>
      </c>
      <c r="D119" s="16">
        <f t="shared" si="15"/>
        <v>27252.416666666668</v>
      </c>
      <c r="E119" s="16">
        <f t="shared" si="15"/>
        <v>27655.083333333332</v>
      </c>
      <c r="F119" s="23">
        <f t="shared" si="15"/>
        <v>27933.833333333332</v>
      </c>
    </row>
    <row r="120" spans="1:6" x14ac:dyDescent="0.25">
      <c r="A120" s="35">
        <f t="shared" si="13"/>
        <v>30</v>
      </c>
      <c r="B120" s="16">
        <f t="shared" si="15"/>
        <v>27015.75</v>
      </c>
      <c r="C120" s="16">
        <f t="shared" si="15"/>
        <v>27397.083333333332</v>
      </c>
      <c r="D120" s="16">
        <f t="shared" si="15"/>
        <v>27661.083333333332</v>
      </c>
      <c r="E120" s="16">
        <f t="shared" si="15"/>
        <v>28042.25</v>
      </c>
      <c r="F120" s="23">
        <f t="shared" si="15"/>
        <v>28306.25</v>
      </c>
    </row>
    <row r="121" spans="1:6" x14ac:dyDescent="0.25">
      <c r="A121" s="35">
        <f t="shared" si="13"/>
        <v>31</v>
      </c>
      <c r="B121" s="16">
        <f t="shared" si="15"/>
        <v>27470.083333333332</v>
      </c>
      <c r="C121" s="16">
        <f t="shared" si="15"/>
        <v>27828.75</v>
      </c>
      <c r="D121" s="16">
        <f t="shared" si="15"/>
        <v>28077.166666666668</v>
      </c>
      <c r="E121" s="16">
        <f t="shared" si="15"/>
        <v>28435.833333333332</v>
      </c>
      <c r="F121" s="23">
        <f t="shared" si="15"/>
        <v>28684.166666666668</v>
      </c>
    </row>
    <row r="122" spans="1:6" x14ac:dyDescent="0.25">
      <c r="A122" s="35">
        <f t="shared" si="13"/>
        <v>32</v>
      </c>
      <c r="B122" s="16">
        <f t="shared" si="15"/>
        <v>27935</v>
      </c>
      <c r="C122" s="16">
        <f t="shared" si="15"/>
        <v>28269.5</v>
      </c>
      <c r="D122" s="16">
        <f t="shared" si="15"/>
        <v>28501.083333333332</v>
      </c>
      <c r="E122" s="16">
        <f t="shared" si="15"/>
        <v>28835.75</v>
      </c>
      <c r="F122" s="23">
        <f t="shared" si="15"/>
        <v>29067.25</v>
      </c>
    </row>
    <row r="123" spans="1:6" x14ac:dyDescent="0.25">
      <c r="A123" s="35">
        <f t="shared" si="13"/>
        <v>33</v>
      </c>
      <c r="B123" s="16">
        <f t="shared" si="15"/>
        <v>28409.833333333332</v>
      </c>
      <c r="C123" s="16">
        <f t="shared" si="15"/>
        <v>28718.583333333332</v>
      </c>
      <c r="D123" s="16">
        <f t="shared" si="15"/>
        <v>28932.666666666668</v>
      </c>
      <c r="E123" s="16">
        <f t="shared" si="15"/>
        <v>29241.583333333332</v>
      </c>
      <c r="F123" s="23">
        <f t="shared" si="15"/>
        <v>29455.5</v>
      </c>
    </row>
    <row r="124" spans="1:6" x14ac:dyDescent="0.25">
      <c r="A124" s="35">
        <f t="shared" si="13"/>
        <v>34</v>
      </c>
      <c r="B124" s="16">
        <f t="shared" si="15"/>
        <v>28895.416666666668</v>
      </c>
      <c r="C124" s="16">
        <f t="shared" si="15"/>
        <v>29177.166666666668</v>
      </c>
      <c r="D124" s="16">
        <f t="shared" si="15"/>
        <v>29372.25</v>
      </c>
      <c r="E124" s="16">
        <f t="shared" si="15"/>
        <v>29653.916666666668</v>
      </c>
      <c r="F124" s="23">
        <f t="shared" si="15"/>
        <v>29849</v>
      </c>
    </row>
    <row r="125" spans="1:6" x14ac:dyDescent="0.25">
      <c r="A125" s="35">
        <f t="shared" si="13"/>
        <v>35</v>
      </c>
      <c r="B125" s="16">
        <f t="shared" si="15"/>
        <v>29391.75</v>
      </c>
      <c r="C125" s="16">
        <f t="shared" si="15"/>
        <v>29644.833333333332</v>
      </c>
      <c r="D125" s="16">
        <f t="shared" si="15"/>
        <v>29819.916666666668</v>
      </c>
      <c r="E125" s="16">
        <f t="shared" si="15"/>
        <v>30073</v>
      </c>
      <c r="F125" s="23">
        <f t="shared" si="15"/>
        <v>30248.083333333332</v>
      </c>
    </row>
    <row r="126" spans="1:6" x14ac:dyDescent="0.25">
      <c r="A126" s="35">
        <f t="shared" si="13"/>
        <v>36</v>
      </c>
      <c r="B126" s="16">
        <f t="shared" si="15"/>
        <v>29899</v>
      </c>
      <c r="C126" s="16">
        <f t="shared" si="15"/>
        <v>30121.5</v>
      </c>
      <c r="D126" s="16">
        <f t="shared" si="15"/>
        <v>30275.583333333332</v>
      </c>
      <c r="E126" s="16">
        <f t="shared" si="15"/>
        <v>30498.166666666668</v>
      </c>
      <c r="F126" s="23">
        <f t="shared" si="15"/>
        <v>30652.166666666668</v>
      </c>
    </row>
    <row r="127" spans="1:6" x14ac:dyDescent="0.25">
      <c r="A127" s="35">
        <f t="shared" si="13"/>
        <v>37</v>
      </c>
      <c r="B127" s="16">
        <f t="shared" si="15"/>
        <v>30417.416666666668</v>
      </c>
      <c r="C127" s="16">
        <f t="shared" si="15"/>
        <v>30607.75</v>
      </c>
      <c r="D127" s="16">
        <f t="shared" si="15"/>
        <v>30739.333333333332</v>
      </c>
      <c r="E127" s="16">
        <f t="shared" si="15"/>
        <v>30929.666666666668</v>
      </c>
      <c r="F127" s="23">
        <f t="shared" si="15"/>
        <v>31061.5</v>
      </c>
    </row>
    <row r="128" spans="1:6" x14ac:dyDescent="0.25">
      <c r="A128" s="35">
        <f t="shared" si="13"/>
        <v>38</v>
      </c>
      <c r="B128" s="16">
        <f t="shared" ref="B128:F131" si="16">+B78/12</f>
        <v>30964.916666666668</v>
      </c>
      <c r="C128" s="16">
        <f t="shared" si="16"/>
        <v>31124.166666666668</v>
      </c>
      <c r="D128" s="16">
        <f t="shared" si="16"/>
        <v>31234.333333333332</v>
      </c>
      <c r="E128" s="16">
        <f t="shared" si="16"/>
        <v>31393.583333333332</v>
      </c>
      <c r="F128" s="23">
        <f t="shared" si="16"/>
        <v>31504</v>
      </c>
    </row>
    <row r="129" spans="1:6" x14ac:dyDescent="0.25">
      <c r="A129" s="35">
        <f t="shared" si="13"/>
        <v>39</v>
      </c>
      <c r="B129" s="16">
        <f t="shared" si="16"/>
        <v>31517.666666666668</v>
      </c>
      <c r="C129" s="16">
        <f t="shared" si="16"/>
        <v>31640.416666666668</v>
      </c>
      <c r="D129" s="16">
        <f t="shared" si="16"/>
        <v>31725.416666666668</v>
      </c>
      <c r="E129" s="16">
        <f t="shared" si="16"/>
        <v>31847.916666666668</v>
      </c>
      <c r="F129" s="23">
        <f t="shared" si="16"/>
        <v>31932.916666666668</v>
      </c>
    </row>
    <row r="130" spans="1:6" x14ac:dyDescent="0.25">
      <c r="A130" s="35">
        <f t="shared" si="13"/>
        <v>40</v>
      </c>
      <c r="B130" s="16">
        <f t="shared" si="16"/>
        <v>32082.666666666668</v>
      </c>
      <c r="C130" s="16">
        <f t="shared" si="16"/>
        <v>32166.5</v>
      </c>
      <c r="D130" s="16">
        <f t="shared" si="16"/>
        <v>32224.583333333332</v>
      </c>
      <c r="E130" s="16">
        <f t="shared" si="16"/>
        <v>32308.416666666668</v>
      </c>
      <c r="F130" s="23">
        <f t="shared" si="16"/>
        <v>32366.583333333332</v>
      </c>
    </row>
    <row r="131" spans="1:6" x14ac:dyDescent="0.25">
      <c r="A131" s="35">
        <f t="shared" si="13"/>
        <v>41</v>
      </c>
      <c r="B131" s="16">
        <f t="shared" si="16"/>
        <v>32659.916666666668</v>
      </c>
      <c r="C131" s="16">
        <f t="shared" si="16"/>
        <v>32702.833333333332</v>
      </c>
      <c r="D131" s="16">
        <f t="shared" si="16"/>
        <v>32732.75</v>
      </c>
      <c r="E131" s="16">
        <f t="shared" si="16"/>
        <v>32775.75</v>
      </c>
      <c r="F131" s="23">
        <f t="shared" si="16"/>
        <v>32805.416666666664</v>
      </c>
    </row>
    <row r="132" spans="1:6" x14ac:dyDescent="0.25">
      <c r="A132" s="35">
        <f t="shared" si="13"/>
        <v>42</v>
      </c>
      <c r="B132" s="16">
        <f t="shared" ref="B132:B139" si="17">+B82/12</f>
        <v>33249.666666666664</v>
      </c>
      <c r="C132" s="12"/>
      <c r="D132" s="12"/>
      <c r="E132" s="12"/>
      <c r="F132" s="13"/>
    </row>
    <row r="133" spans="1:6" x14ac:dyDescent="0.25">
      <c r="A133" s="35">
        <f t="shared" si="13"/>
        <v>43</v>
      </c>
      <c r="B133" s="16">
        <f t="shared" si="17"/>
        <v>33987.833333333336</v>
      </c>
      <c r="C133" s="12"/>
      <c r="D133" s="12"/>
      <c r="E133" s="12"/>
      <c r="F133" s="13"/>
    </row>
    <row r="134" spans="1:6" x14ac:dyDescent="0.25">
      <c r="A134" s="35">
        <f t="shared" si="13"/>
        <v>44</v>
      </c>
      <c r="B134" s="16">
        <f t="shared" si="17"/>
        <v>34746.166666666664</v>
      </c>
      <c r="C134" s="12"/>
      <c r="D134" s="12"/>
      <c r="E134" s="12"/>
      <c r="F134" s="13"/>
    </row>
    <row r="135" spans="1:6" x14ac:dyDescent="0.25">
      <c r="A135" s="35">
        <f>+A134+1</f>
        <v>45</v>
      </c>
      <c r="B135" s="16">
        <f t="shared" si="17"/>
        <v>35525.5</v>
      </c>
      <c r="C135" s="12"/>
      <c r="D135" s="12"/>
      <c r="E135" s="12"/>
      <c r="F135" s="13"/>
    </row>
    <row r="136" spans="1:6" x14ac:dyDescent="0.25">
      <c r="A136" s="35">
        <f t="shared" si="13"/>
        <v>46</v>
      </c>
      <c r="B136" s="16">
        <f t="shared" si="17"/>
        <v>36326.333333333336</v>
      </c>
      <c r="C136" s="12"/>
      <c r="D136" s="12"/>
      <c r="E136" s="12"/>
      <c r="F136" s="13"/>
    </row>
    <row r="137" spans="1:6" x14ac:dyDescent="0.25">
      <c r="A137" s="35">
        <f t="shared" si="13"/>
        <v>47</v>
      </c>
      <c r="B137" s="16">
        <f t="shared" si="17"/>
        <v>37994.416666666664</v>
      </c>
      <c r="C137" s="12"/>
      <c r="D137" s="12"/>
      <c r="E137" s="12"/>
      <c r="F137" s="13"/>
    </row>
    <row r="138" spans="1:6" x14ac:dyDescent="0.25">
      <c r="A138" s="36">
        <f t="shared" si="13"/>
        <v>48</v>
      </c>
      <c r="B138" s="34">
        <f t="shared" si="17"/>
        <v>40546.333333333336</v>
      </c>
      <c r="C138" s="12"/>
      <c r="D138" s="12"/>
      <c r="E138" s="12"/>
      <c r="F138" s="13"/>
    </row>
    <row r="139" spans="1:6" ht="13.2" thickBot="1" x14ac:dyDescent="0.3">
      <c r="A139" s="37">
        <f t="shared" si="13"/>
        <v>49</v>
      </c>
      <c r="B139" s="24">
        <f t="shared" si="17"/>
        <v>43373.833333333336</v>
      </c>
      <c r="C139" s="7"/>
      <c r="D139" s="7"/>
      <c r="E139" s="7"/>
      <c r="F139" s="8"/>
    </row>
    <row r="140" spans="1:6" ht="13.2" thickTop="1" x14ac:dyDescent="0.25"/>
    <row r="141" spans="1:6" x14ac:dyDescent="0.25">
      <c r="A141" t="s">
        <v>9</v>
      </c>
      <c r="C141" s="156">
        <f>+E$17</f>
        <v>110.3236</v>
      </c>
    </row>
    <row r="144" spans="1:6" ht="13.2" thickBot="1" x14ac:dyDescent="0.3"/>
    <row r="145" spans="1:6" ht="13.2" thickTop="1" x14ac:dyDescent="0.25">
      <c r="A145" s="17"/>
      <c r="B145" s="218" t="s">
        <v>10</v>
      </c>
      <c r="C145" s="212"/>
      <c r="D145" s="219"/>
      <c r="E145" s="219"/>
      <c r="F145" s="220" t="str">
        <f>+F45</f>
        <v>1. april 2020</v>
      </c>
    </row>
    <row r="146" spans="1:6" x14ac:dyDescent="0.25">
      <c r="A146" s="14"/>
      <c r="B146" s="18"/>
      <c r="C146" s="19"/>
      <c r="D146" s="20" t="s">
        <v>0</v>
      </c>
      <c r="E146" s="19"/>
      <c r="F146" s="25"/>
    </row>
    <row r="147" spans="1:6" ht="13.2" thickBot="1" x14ac:dyDescent="0.3">
      <c r="A147" s="21" t="s">
        <v>2</v>
      </c>
      <c r="B147" s="32" t="s">
        <v>3</v>
      </c>
      <c r="C147" s="32" t="s">
        <v>4</v>
      </c>
      <c r="D147" s="32" t="s">
        <v>5</v>
      </c>
      <c r="E147" s="32" t="s">
        <v>6</v>
      </c>
      <c r="F147" s="33" t="s">
        <v>7</v>
      </c>
    </row>
    <row r="148" spans="1:6" x14ac:dyDescent="0.25">
      <c r="A148" s="35">
        <v>8</v>
      </c>
      <c r="B148" s="16">
        <f t="shared" ref="B148:F157" si="18">+B48/1924</f>
        <v>118.3487525987526</v>
      </c>
      <c r="C148" s="16">
        <f t="shared" si="18"/>
        <v>120.69178794178794</v>
      </c>
      <c r="D148" s="16">
        <f t="shared" si="18"/>
        <v>122.31392931392931</v>
      </c>
      <c r="E148" s="16">
        <f t="shared" si="18"/>
        <v>124.65696465696466</v>
      </c>
      <c r="F148" s="23">
        <f t="shared" si="18"/>
        <v>126.27910602910603</v>
      </c>
    </row>
    <row r="149" spans="1:6" x14ac:dyDescent="0.25">
      <c r="A149" s="35">
        <f t="shared" ref="A149:A189" si="19">+A148+1</f>
        <v>9</v>
      </c>
      <c r="B149" s="16">
        <f t="shared" si="18"/>
        <v>120.31756756756756</v>
      </c>
      <c r="C149" s="16">
        <f t="shared" si="18"/>
        <v>122.71777546777547</v>
      </c>
      <c r="D149" s="16">
        <f t="shared" si="18"/>
        <v>124.38149688149689</v>
      </c>
      <c r="E149" s="16">
        <f t="shared" si="18"/>
        <v>126.78170478170478</v>
      </c>
      <c r="F149" s="23">
        <f t="shared" si="18"/>
        <v>128.44438669438671</v>
      </c>
    </row>
    <row r="150" spans="1:6" x14ac:dyDescent="0.25">
      <c r="A150" s="35">
        <f t="shared" si="19"/>
        <v>10</v>
      </c>
      <c r="B150" s="16">
        <f t="shared" si="18"/>
        <v>122.33835758835758</v>
      </c>
      <c r="C150" s="16">
        <f t="shared" si="18"/>
        <v>124.79989604989605</v>
      </c>
      <c r="D150" s="16">
        <f t="shared" si="18"/>
        <v>126.50363825363826</v>
      </c>
      <c r="E150" s="16">
        <f t="shared" si="18"/>
        <v>128.96465696465697</v>
      </c>
      <c r="F150" s="23">
        <f t="shared" si="18"/>
        <v>130.66943866943868</v>
      </c>
    </row>
    <row r="151" spans="1:6" x14ac:dyDescent="0.25">
      <c r="A151" s="35">
        <f t="shared" si="19"/>
        <v>11</v>
      </c>
      <c r="B151" s="16">
        <f t="shared" si="18"/>
        <v>123.93295218295218</v>
      </c>
      <c r="C151" s="16">
        <f t="shared" si="18"/>
        <v>126.45530145530145</v>
      </c>
      <c r="D151" s="16">
        <f t="shared" si="18"/>
        <v>128.20166320166319</v>
      </c>
      <c r="E151" s="16">
        <f t="shared" si="18"/>
        <v>130.72453222453223</v>
      </c>
      <c r="F151" s="23">
        <f t="shared" si="18"/>
        <v>132.47037422037423</v>
      </c>
    </row>
    <row r="152" spans="1:6" x14ac:dyDescent="0.25">
      <c r="A152" s="35">
        <f t="shared" si="19"/>
        <v>12</v>
      </c>
      <c r="B152" s="16">
        <f t="shared" si="18"/>
        <v>126.06652806652806</v>
      </c>
      <c r="C152" s="16">
        <f t="shared" si="18"/>
        <v>128.65280665280665</v>
      </c>
      <c r="D152" s="16">
        <f t="shared" si="18"/>
        <v>130.44386694386694</v>
      </c>
      <c r="E152" s="16">
        <f t="shared" si="18"/>
        <v>133.02858627858629</v>
      </c>
      <c r="F152" s="23">
        <f t="shared" si="18"/>
        <v>134.81912681912681</v>
      </c>
    </row>
    <row r="153" spans="1:6" x14ac:dyDescent="0.25">
      <c r="A153" s="35">
        <f t="shared" si="19"/>
        <v>13</v>
      </c>
      <c r="B153" s="16">
        <f t="shared" si="18"/>
        <v>128.260395010395</v>
      </c>
      <c r="C153" s="16">
        <f t="shared" si="18"/>
        <v>130.91112266112265</v>
      </c>
      <c r="D153" s="16">
        <f t="shared" si="18"/>
        <v>132.74636174636174</v>
      </c>
      <c r="E153" s="16">
        <f t="shared" si="18"/>
        <v>135.3981288981289</v>
      </c>
      <c r="F153" s="23">
        <f t="shared" si="18"/>
        <v>137.23232848232848</v>
      </c>
    </row>
    <row r="154" spans="1:6" x14ac:dyDescent="0.25">
      <c r="A154" s="35">
        <f t="shared" si="19"/>
        <v>14</v>
      </c>
      <c r="B154" s="16">
        <f t="shared" si="18"/>
        <v>130.51403326403326</v>
      </c>
      <c r="C154" s="16">
        <f t="shared" si="18"/>
        <v>133.23180873180874</v>
      </c>
      <c r="D154" s="16">
        <f t="shared" si="18"/>
        <v>135.11330561330561</v>
      </c>
      <c r="E154" s="16">
        <f t="shared" si="18"/>
        <v>137.83056133056132</v>
      </c>
      <c r="F154" s="23">
        <f t="shared" si="18"/>
        <v>139.71205821205822</v>
      </c>
    </row>
    <row r="155" spans="1:6" x14ac:dyDescent="0.25">
      <c r="A155" s="35">
        <f t="shared" si="19"/>
        <v>15</v>
      </c>
      <c r="B155" s="16">
        <f t="shared" si="18"/>
        <v>132.82952182952184</v>
      </c>
      <c r="C155" s="16">
        <f t="shared" si="18"/>
        <v>135.61486486486487</v>
      </c>
      <c r="D155" s="16">
        <f t="shared" si="18"/>
        <v>137.54313929313929</v>
      </c>
      <c r="E155" s="16">
        <f t="shared" si="18"/>
        <v>140.33004158004158</v>
      </c>
      <c r="F155" s="23">
        <f t="shared" si="18"/>
        <v>142.25883575883577</v>
      </c>
    </row>
    <row r="156" spans="1:6" x14ac:dyDescent="0.25">
      <c r="A156" s="35">
        <f t="shared" si="19"/>
        <v>16</v>
      </c>
      <c r="B156" s="16">
        <f t="shared" si="18"/>
        <v>134.60343035343035</v>
      </c>
      <c r="C156" s="16">
        <f t="shared" si="18"/>
        <v>137.45997920997922</v>
      </c>
      <c r="D156" s="16">
        <f t="shared" si="18"/>
        <v>139.43814968814968</v>
      </c>
      <c r="E156" s="16">
        <f t="shared" si="18"/>
        <v>142.29469854469855</v>
      </c>
      <c r="F156" s="23">
        <f t="shared" si="18"/>
        <v>144.27286902286903</v>
      </c>
    </row>
    <row r="157" spans="1:6" x14ac:dyDescent="0.25">
      <c r="A157" s="35">
        <f t="shared" si="19"/>
        <v>17</v>
      </c>
      <c r="B157" s="16">
        <f t="shared" si="18"/>
        <v>137.04729729729729</v>
      </c>
      <c r="C157" s="16">
        <f t="shared" si="18"/>
        <v>139.97661122661123</v>
      </c>
      <c r="D157" s="16">
        <f t="shared" si="18"/>
        <v>142.00467775467774</v>
      </c>
      <c r="E157" s="16">
        <f t="shared" si="18"/>
        <v>144.93399168399168</v>
      </c>
      <c r="F157" s="23">
        <f t="shared" si="18"/>
        <v>146.96101871101871</v>
      </c>
    </row>
    <row r="158" spans="1:6" x14ac:dyDescent="0.25">
      <c r="A158" s="35">
        <f t="shared" si="19"/>
        <v>18</v>
      </c>
      <c r="B158" s="16">
        <f t="shared" ref="B158:F167" si="20">+B58/1924</f>
        <v>139.55977130977132</v>
      </c>
      <c r="C158" s="16">
        <f t="shared" si="20"/>
        <v>142.56392931392932</v>
      </c>
      <c r="D158" s="16">
        <f t="shared" si="20"/>
        <v>144.64293139293139</v>
      </c>
      <c r="E158" s="16">
        <f t="shared" si="20"/>
        <v>147.64656964656965</v>
      </c>
      <c r="F158" s="23">
        <f t="shared" si="20"/>
        <v>149.72505197505197</v>
      </c>
    </row>
    <row r="159" spans="1:6" x14ac:dyDescent="0.25">
      <c r="A159" s="35">
        <f t="shared" si="19"/>
        <v>19</v>
      </c>
      <c r="B159" s="16">
        <f t="shared" si="20"/>
        <v>141.43503118503119</v>
      </c>
      <c r="C159" s="16">
        <f t="shared" si="20"/>
        <v>144.51507276507277</v>
      </c>
      <c r="D159" s="16">
        <f t="shared" si="20"/>
        <v>146.64656964656965</v>
      </c>
      <c r="E159" s="16">
        <f t="shared" si="20"/>
        <v>149.72765072765074</v>
      </c>
      <c r="F159" s="23">
        <f t="shared" si="20"/>
        <v>151.86070686070687</v>
      </c>
    </row>
    <row r="160" spans="1:6" x14ac:dyDescent="0.25">
      <c r="A160" s="35">
        <f t="shared" si="19"/>
        <v>20</v>
      </c>
      <c r="B160" s="16">
        <f t="shared" si="20"/>
        <v>143.38201663201664</v>
      </c>
      <c r="C160" s="16">
        <f t="shared" si="20"/>
        <v>146.54002079002078</v>
      </c>
      <c r="D160" s="16">
        <f t="shared" si="20"/>
        <v>148.72713097713097</v>
      </c>
      <c r="E160" s="16">
        <f t="shared" si="20"/>
        <v>151.88513513513513</v>
      </c>
      <c r="F160" s="23">
        <f t="shared" si="20"/>
        <v>154.07120582120581</v>
      </c>
    </row>
    <row r="161" spans="1:6" x14ac:dyDescent="0.25">
      <c r="A161" s="35">
        <f t="shared" si="19"/>
        <v>21</v>
      </c>
      <c r="B161" s="16">
        <f t="shared" si="20"/>
        <v>145.75571725571726</v>
      </c>
      <c r="C161" s="16">
        <f t="shared" si="20"/>
        <v>148.99480249480249</v>
      </c>
      <c r="D161" s="16">
        <f t="shared" si="20"/>
        <v>151.237525987526</v>
      </c>
      <c r="E161" s="16">
        <f t="shared" si="20"/>
        <v>154.47661122661123</v>
      </c>
      <c r="F161" s="23">
        <f t="shared" si="20"/>
        <v>156.71933471933471</v>
      </c>
    </row>
    <row r="162" spans="1:6" x14ac:dyDescent="0.25">
      <c r="A162" s="35">
        <f t="shared" si="19"/>
        <v>22</v>
      </c>
      <c r="B162" s="16">
        <f t="shared" si="20"/>
        <v>147.95478170478171</v>
      </c>
      <c r="C162" s="16">
        <f t="shared" si="20"/>
        <v>151.19386694386694</v>
      </c>
      <c r="D162" s="16">
        <f t="shared" si="20"/>
        <v>153.43659043659045</v>
      </c>
      <c r="E162" s="16">
        <f t="shared" si="20"/>
        <v>156.67567567567568</v>
      </c>
      <c r="F162" s="23">
        <f t="shared" si="20"/>
        <v>158.91839916839916</v>
      </c>
    </row>
    <row r="163" spans="1:6" x14ac:dyDescent="0.25">
      <c r="A163" s="35">
        <f t="shared" si="19"/>
        <v>23</v>
      </c>
      <c r="B163" s="16">
        <f t="shared" si="20"/>
        <v>150.31133056133055</v>
      </c>
      <c r="C163" s="16">
        <f t="shared" si="20"/>
        <v>153.46049896049897</v>
      </c>
      <c r="D163" s="16">
        <f t="shared" si="20"/>
        <v>155.64241164241164</v>
      </c>
      <c r="E163" s="16">
        <f t="shared" si="20"/>
        <v>158.79261954261955</v>
      </c>
      <c r="F163" s="23">
        <f t="shared" si="20"/>
        <v>160.97245322245323</v>
      </c>
    </row>
    <row r="164" spans="1:6" x14ac:dyDescent="0.25">
      <c r="A164" s="35">
        <f t="shared" si="19"/>
        <v>24</v>
      </c>
      <c r="B164" s="16">
        <f t="shared" si="20"/>
        <v>152.739604989605</v>
      </c>
      <c r="C164" s="16">
        <f t="shared" si="20"/>
        <v>155.80041580041581</v>
      </c>
      <c r="D164" s="16">
        <f t="shared" si="20"/>
        <v>157.91995841995842</v>
      </c>
      <c r="E164" s="16">
        <f t="shared" si="20"/>
        <v>160.98128898128897</v>
      </c>
      <c r="F164" s="23">
        <f t="shared" si="20"/>
        <v>163.10083160083161</v>
      </c>
    </row>
    <row r="165" spans="1:6" x14ac:dyDescent="0.25">
      <c r="A165" s="35">
        <f t="shared" si="19"/>
        <v>25</v>
      </c>
      <c r="B165" s="16">
        <f t="shared" si="20"/>
        <v>155.22193347193348</v>
      </c>
      <c r="C165" s="16">
        <f t="shared" si="20"/>
        <v>158.18762993762994</v>
      </c>
      <c r="D165" s="16">
        <f t="shared" si="20"/>
        <v>160.24116424116423</v>
      </c>
      <c r="E165" s="16">
        <f t="shared" si="20"/>
        <v>163.20686070686071</v>
      </c>
      <c r="F165" s="23">
        <f t="shared" si="20"/>
        <v>165.25935550935552</v>
      </c>
    </row>
    <row r="166" spans="1:6" x14ac:dyDescent="0.25">
      <c r="A166" s="35">
        <f t="shared" si="19"/>
        <v>26</v>
      </c>
      <c r="B166" s="16">
        <f t="shared" si="20"/>
        <v>157.76195426195426</v>
      </c>
      <c r="C166" s="16">
        <f t="shared" si="20"/>
        <v>160.62474012474013</v>
      </c>
      <c r="D166" s="16">
        <f t="shared" si="20"/>
        <v>162.60706860706861</v>
      </c>
      <c r="E166" s="16">
        <f t="shared" si="20"/>
        <v>165.46985446985448</v>
      </c>
      <c r="F166" s="23">
        <f t="shared" si="20"/>
        <v>167.45166320166319</v>
      </c>
    </row>
    <row r="167" spans="1:6" x14ac:dyDescent="0.25">
      <c r="A167" s="35">
        <f t="shared" si="19"/>
        <v>27</v>
      </c>
      <c r="B167" s="16">
        <f t="shared" si="20"/>
        <v>160.35706860706861</v>
      </c>
      <c r="C167" s="16">
        <f t="shared" si="20"/>
        <v>163.10914760914761</v>
      </c>
      <c r="D167" s="16">
        <f t="shared" si="20"/>
        <v>165.01611226611226</v>
      </c>
      <c r="E167" s="16">
        <f t="shared" si="20"/>
        <v>167.76923076923077</v>
      </c>
      <c r="F167" s="23">
        <f t="shared" si="20"/>
        <v>169.67567567567568</v>
      </c>
    </row>
    <row r="168" spans="1:6" x14ac:dyDescent="0.25">
      <c r="A168" s="35">
        <f t="shared" si="19"/>
        <v>28</v>
      </c>
      <c r="B168" s="16">
        <f t="shared" ref="B168:F177" si="21">+B68/1924</f>
        <v>163.00987525987526</v>
      </c>
      <c r="C168" s="16">
        <f t="shared" si="21"/>
        <v>165.64656964656965</v>
      </c>
      <c r="D168" s="16">
        <f t="shared" si="21"/>
        <v>167.47193347193348</v>
      </c>
      <c r="E168" s="16">
        <f t="shared" si="21"/>
        <v>170.10758835758836</v>
      </c>
      <c r="F168" s="23">
        <f t="shared" si="21"/>
        <v>171.93347193347194</v>
      </c>
    </row>
    <row r="169" spans="1:6" x14ac:dyDescent="0.25">
      <c r="A169" s="35">
        <f t="shared" si="19"/>
        <v>29</v>
      </c>
      <c r="B169" s="16">
        <f t="shared" si="21"/>
        <v>165.72297297297297</v>
      </c>
      <c r="C169" s="16">
        <f t="shared" si="21"/>
        <v>168.23440748440748</v>
      </c>
      <c r="D169" s="16">
        <f t="shared" si="21"/>
        <v>169.97349272349271</v>
      </c>
      <c r="E169" s="16">
        <f t="shared" si="21"/>
        <v>172.48492723492723</v>
      </c>
      <c r="F169" s="23">
        <f t="shared" si="21"/>
        <v>174.22349272349271</v>
      </c>
    </row>
    <row r="170" spans="1:6" x14ac:dyDescent="0.25">
      <c r="A170" s="35">
        <f t="shared" si="19"/>
        <v>30</v>
      </c>
      <c r="B170" s="16">
        <f t="shared" si="21"/>
        <v>168.49740124740126</v>
      </c>
      <c r="C170" s="16">
        <f t="shared" si="21"/>
        <v>170.87577962577961</v>
      </c>
      <c r="D170" s="16">
        <f t="shared" si="21"/>
        <v>172.52234927234926</v>
      </c>
      <c r="E170" s="16">
        <f t="shared" si="21"/>
        <v>174.89968814968816</v>
      </c>
      <c r="F170" s="23">
        <f t="shared" si="21"/>
        <v>176.54625779625781</v>
      </c>
    </row>
    <row r="171" spans="1:6" x14ac:dyDescent="0.25">
      <c r="A171" s="35">
        <f t="shared" si="19"/>
        <v>31</v>
      </c>
      <c r="B171" s="16">
        <f t="shared" si="21"/>
        <v>171.33108108108109</v>
      </c>
      <c r="C171" s="16">
        <f t="shared" si="21"/>
        <v>173.56808731808732</v>
      </c>
      <c r="D171" s="16">
        <f t="shared" si="21"/>
        <v>175.11746361746361</v>
      </c>
      <c r="E171" s="16">
        <f t="shared" si="21"/>
        <v>177.35446985446984</v>
      </c>
      <c r="F171" s="23">
        <f t="shared" si="21"/>
        <v>178.90332640332642</v>
      </c>
    </row>
    <row r="172" spans="1:6" x14ac:dyDescent="0.25">
      <c r="A172" s="35">
        <f t="shared" si="19"/>
        <v>32</v>
      </c>
      <c r="B172" s="16">
        <f t="shared" si="21"/>
        <v>174.23076923076923</v>
      </c>
      <c r="C172" s="16">
        <f t="shared" si="21"/>
        <v>176.31704781704781</v>
      </c>
      <c r="D172" s="16">
        <f t="shared" si="21"/>
        <v>177.76143451143452</v>
      </c>
      <c r="E172" s="16">
        <f t="shared" si="21"/>
        <v>179.84875259875261</v>
      </c>
      <c r="F172" s="23">
        <f t="shared" si="21"/>
        <v>181.29261954261955</v>
      </c>
    </row>
    <row r="173" spans="1:6" x14ac:dyDescent="0.25">
      <c r="A173" s="35">
        <f t="shared" si="19"/>
        <v>33</v>
      </c>
      <c r="B173" s="16">
        <f t="shared" si="21"/>
        <v>177.19230769230768</v>
      </c>
      <c r="C173" s="16">
        <f t="shared" si="21"/>
        <v>179.11798336798336</v>
      </c>
      <c r="D173" s="16">
        <f t="shared" si="21"/>
        <v>180.45322245322245</v>
      </c>
      <c r="E173" s="16">
        <f t="shared" si="21"/>
        <v>182.37993762993764</v>
      </c>
      <c r="F173" s="23">
        <f t="shared" si="21"/>
        <v>183.71413721413722</v>
      </c>
    </row>
    <row r="174" spans="1:6" x14ac:dyDescent="0.25">
      <c r="A174" s="35">
        <f t="shared" si="19"/>
        <v>34</v>
      </c>
      <c r="B174" s="16">
        <f t="shared" si="21"/>
        <v>180.22089397089397</v>
      </c>
      <c r="C174" s="16">
        <f t="shared" si="21"/>
        <v>181.97817047817048</v>
      </c>
      <c r="D174" s="16">
        <f t="shared" si="21"/>
        <v>183.19490644490645</v>
      </c>
      <c r="E174" s="16">
        <f t="shared" si="21"/>
        <v>184.95166320166319</v>
      </c>
      <c r="F174" s="23">
        <f t="shared" si="21"/>
        <v>186.16839916839916</v>
      </c>
    </row>
    <row r="175" spans="1:6" x14ac:dyDescent="0.25">
      <c r="A175" s="35">
        <f t="shared" si="19"/>
        <v>35</v>
      </c>
      <c r="B175" s="16">
        <f t="shared" si="21"/>
        <v>183.31652806652806</v>
      </c>
      <c r="C175" s="16">
        <f t="shared" si="21"/>
        <v>184.89501039501039</v>
      </c>
      <c r="D175" s="16">
        <f t="shared" si="21"/>
        <v>185.98700623700623</v>
      </c>
      <c r="E175" s="16">
        <f t="shared" si="21"/>
        <v>187.56548856548858</v>
      </c>
      <c r="F175" s="23">
        <f t="shared" si="21"/>
        <v>188.65748440748442</v>
      </c>
    </row>
    <row r="176" spans="1:6" x14ac:dyDescent="0.25">
      <c r="A176" s="35">
        <f t="shared" si="19"/>
        <v>36</v>
      </c>
      <c r="B176" s="16">
        <f t="shared" si="21"/>
        <v>186.48024948024948</v>
      </c>
      <c r="C176" s="16">
        <f t="shared" si="21"/>
        <v>187.86798336798336</v>
      </c>
      <c r="D176" s="16">
        <f t="shared" si="21"/>
        <v>188.82900207900207</v>
      </c>
      <c r="E176" s="16">
        <f t="shared" si="21"/>
        <v>190.21725571725571</v>
      </c>
      <c r="F176" s="23">
        <f t="shared" si="21"/>
        <v>191.17775467775468</v>
      </c>
    </row>
    <row r="177" spans="1:6" x14ac:dyDescent="0.25">
      <c r="A177" s="35">
        <f t="shared" si="19"/>
        <v>37</v>
      </c>
      <c r="B177" s="16">
        <f t="shared" si="21"/>
        <v>189.71361746361745</v>
      </c>
      <c r="C177" s="16">
        <f t="shared" si="21"/>
        <v>190.90072765072765</v>
      </c>
      <c r="D177" s="16">
        <f t="shared" si="21"/>
        <v>191.72141372141371</v>
      </c>
      <c r="E177" s="16">
        <f t="shared" si="21"/>
        <v>192.9085239085239</v>
      </c>
      <c r="F177" s="23">
        <f t="shared" si="21"/>
        <v>193.73076923076923</v>
      </c>
    </row>
    <row r="178" spans="1:6" x14ac:dyDescent="0.25">
      <c r="A178" s="35">
        <f t="shared" si="19"/>
        <v>38</v>
      </c>
      <c r="B178" s="16">
        <f t="shared" ref="B178:F181" si="22">+B78/1924</f>
        <v>193.12837837837839</v>
      </c>
      <c r="C178" s="16">
        <f t="shared" si="22"/>
        <v>194.12162162162161</v>
      </c>
      <c r="D178" s="16">
        <f t="shared" si="22"/>
        <v>194.80873180873181</v>
      </c>
      <c r="E178" s="16">
        <f t="shared" si="22"/>
        <v>195.80197505197506</v>
      </c>
      <c r="F178" s="23">
        <f t="shared" si="22"/>
        <v>196.49064449064448</v>
      </c>
    </row>
    <row r="179" spans="1:6" x14ac:dyDescent="0.25">
      <c r="A179" s="35">
        <f t="shared" si="19"/>
        <v>39</v>
      </c>
      <c r="B179" s="16">
        <f t="shared" si="22"/>
        <v>196.57588357588358</v>
      </c>
      <c r="C179" s="16">
        <f t="shared" si="22"/>
        <v>197.3414760914761</v>
      </c>
      <c r="D179" s="16">
        <f t="shared" si="22"/>
        <v>197.87162162162161</v>
      </c>
      <c r="E179" s="16">
        <f t="shared" si="22"/>
        <v>198.63565488565487</v>
      </c>
      <c r="F179" s="23">
        <f t="shared" si="22"/>
        <v>199.16580041580042</v>
      </c>
    </row>
    <row r="180" spans="1:6" x14ac:dyDescent="0.25">
      <c r="A180" s="35">
        <f t="shared" si="19"/>
        <v>40</v>
      </c>
      <c r="B180" s="16">
        <f t="shared" si="22"/>
        <v>200.0997920997921</v>
      </c>
      <c r="C180" s="16">
        <f t="shared" si="22"/>
        <v>200.62266112266113</v>
      </c>
      <c r="D180" s="16">
        <f t="shared" si="22"/>
        <v>200.98492723492723</v>
      </c>
      <c r="E180" s="16">
        <f t="shared" si="22"/>
        <v>201.50779625779626</v>
      </c>
      <c r="F180" s="23">
        <f t="shared" si="22"/>
        <v>201.87058212058213</v>
      </c>
    </row>
    <row r="181" spans="1:6" x14ac:dyDescent="0.25">
      <c r="A181" s="35">
        <f t="shared" si="19"/>
        <v>41</v>
      </c>
      <c r="B181" s="16">
        <f t="shared" si="22"/>
        <v>203.70010395010394</v>
      </c>
      <c r="C181" s="16">
        <f t="shared" si="22"/>
        <v>203.96777546777548</v>
      </c>
      <c r="D181" s="16">
        <f t="shared" si="22"/>
        <v>204.1543659043659</v>
      </c>
      <c r="E181" s="16">
        <f t="shared" si="22"/>
        <v>204.42255717255716</v>
      </c>
      <c r="F181" s="23">
        <f t="shared" si="22"/>
        <v>204.60758835758836</v>
      </c>
    </row>
    <row r="182" spans="1:6" x14ac:dyDescent="0.25">
      <c r="A182" s="35">
        <f t="shared" si="19"/>
        <v>42</v>
      </c>
      <c r="B182" s="16">
        <f t="shared" ref="B182:B189" si="23">+B82/1924</f>
        <v>207.37837837837839</v>
      </c>
      <c r="C182" s="12"/>
      <c r="D182" s="12"/>
      <c r="E182" s="12"/>
      <c r="F182" s="13"/>
    </row>
    <row r="183" spans="1:6" x14ac:dyDescent="0.25">
      <c r="A183" s="35">
        <f t="shared" si="19"/>
        <v>43</v>
      </c>
      <c r="B183" s="16">
        <f t="shared" si="23"/>
        <v>211.98232848232848</v>
      </c>
      <c r="C183" s="12"/>
      <c r="D183" s="12"/>
      <c r="E183" s="12"/>
      <c r="F183" s="13"/>
    </row>
    <row r="184" spans="1:6" x14ac:dyDescent="0.25">
      <c r="A184" s="35">
        <f t="shared" si="19"/>
        <v>44</v>
      </c>
      <c r="B184" s="16">
        <f t="shared" si="23"/>
        <v>216.71205821205822</v>
      </c>
      <c r="C184" s="12"/>
      <c r="D184" s="12"/>
      <c r="E184" s="12"/>
      <c r="F184" s="13"/>
    </row>
    <row r="185" spans="1:6" x14ac:dyDescent="0.25">
      <c r="A185" s="35">
        <f t="shared" si="19"/>
        <v>45</v>
      </c>
      <c r="B185" s="16">
        <f t="shared" si="23"/>
        <v>221.57276507276507</v>
      </c>
      <c r="C185" s="12"/>
      <c r="D185" s="12"/>
      <c r="E185" s="12"/>
      <c r="F185" s="13"/>
    </row>
    <row r="186" spans="1:6" x14ac:dyDescent="0.25">
      <c r="A186" s="35">
        <f t="shared" si="19"/>
        <v>46</v>
      </c>
      <c r="B186" s="16">
        <f t="shared" si="23"/>
        <v>226.56756756756758</v>
      </c>
      <c r="C186" s="12"/>
      <c r="D186" s="12"/>
      <c r="E186" s="12"/>
      <c r="F186" s="13"/>
    </row>
    <row r="187" spans="1:6" x14ac:dyDescent="0.25">
      <c r="A187" s="35">
        <f t="shared" si="19"/>
        <v>47</v>
      </c>
      <c r="B187" s="16">
        <f t="shared" si="23"/>
        <v>236.97141372141371</v>
      </c>
      <c r="C187" s="12"/>
      <c r="D187" s="12"/>
      <c r="E187" s="12"/>
      <c r="F187" s="13"/>
    </row>
    <row r="188" spans="1:6" x14ac:dyDescent="0.25">
      <c r="A188" s="36">
        <f t="shared" si="19"/>
        <v>48</v>
      </c>
      <c r="B188" s="34">
        <f t="shared" si="23"/>
        <v>252.8877338877339</v>
      </c>
      <c r="C188" s="12"/>
      <c r="D188" s="12"/>
      <c r="E188" s="12"/>
      <c r="F188" s="13"/>
    </row>
    <row r="189" spans="1:6" ht="13.2" thickBot="1" x14ac:dyDescent="0.3">
      <c r="A189" s="37">
        <f t="shared" si="19"/>
        <v>49</v>
      </c>
      <c r="B189" s="24">
        <f t="shared" si="23"/>
        <v>270.52286902286903</v>
      </c>
      <c r="C189" s="7"/>
      <c r="D189" s="7"/>
      <c r="E189" s="7"/>
      <c r="F189" s="8"/>
    </row>
    <row r="190" spans="1:6" ht="13.2" thickTop="1" x14ac:dyDescent="0.25"/>
    <row r="191" spans="1:6" x14ac:dyDescent="0.25">
      <c r="A191" t="s">
        <v>9</v>
      </c>
      <c r="C191" s="156">
        <f>+E$17</f>
        <v>110.3236</v>
      </c>
    </row>
    <row r="193" spans="1:6" ht="13.2" thickBot="1" x14ac:dyDescent="0.3">
      <c r="A193" s="11"/>
      <c r="B193" s="11"/>
    </row>
    <row r="194" spans="1:6" ht="13.8" thickTop="1" thickBot="1" x14ac:dyDescent="0.3">
      <c r="A194" s="86" t="s">
        <v>179</v>
      </c>
      <c r="B194" s="303" t="s">
        <v>20</v>
      </c>
      <c r="C194" s="260"/>
      <c r="D194" s="261" t="str">
        <f>F194</f>
        <v>1. april 2020</v>
      </c>
      <c r="E194" s="262"/>
      <c r="F194" s="263" t="str">
        <f>+F45</f>
        <v>1. april 2020</v>
      </c>
    </row>
    <row r="195" spans="1:6" x14ac:dyDescent="0.25">
      <c r="A195" s="9"/>
      <c r="C195" s="10"/>
      <c r="D195" s="259"/>
      <c r="E195" s="10"/>
      <c r="F195" s="28"/>
    </row>
    <row r="196" spans="1:6" ht="13.2" thickBot="1" x14ac:dyDescent="0.3">
      <c r="A196" s="6"/>
      <c r="B196" s="38">
        <v>40999</v>
      </c>
      <c r="C196" s="11"/>
      <c r="D196" s="27" t="s">
        <v>21</v>
      </c>
      <c r="E196" s="11"/>
      <c r="F196" s="29" t="s">
        <v>22</v>
      </c>
    </row>
    <row r="197" spans="1:6" ht="13.8" thickTop="1" thickBot="1" x14ac:dyDescent="0.3"/>
    <row r="198" spans="1:6" ht="13.8" thickTop="1" thickBot="1" x14ac:dyDescent="0.3">
      <c r="A198" s="97" t="s">
        <v>186</v>
      </c>
      <c r="B198" s="119"/>
      <c r="C198" s="120"/>
      <c r="D198" s="121"/>
      <c r="E198" s="120"/>
      <c r="F198" s="122"/>
    </row>
    <row r="199" spans="1:6" x14ac:dyDescent="0.25">
      <c r="A199" s="81" t="s">
        <v>24</v>
      </c>
      <c r="B199" s="117">
        <v>423303</v>
      </c>
      <c r="C199" s="118"/>
      <c r="D199" s="54">
        <f>+B199*$E$17%</f>
        <v>467003.10850799998</v>
      </c>
      <c r="E199" s="118"/>
      <c r="F199" s="56">
        <f>+D199/12</f>
        <v>38916.925708999996</v>
      </c>
    </row>
    <row r="200" spans="1:6" x14ac:dyDescent="0.25">
      <c r="A200" s="41" t="s">
        <v>63</v>
      </c>
      <c r="B200" s="144">
        <v>0</v>
      </c>
      <c r="C200" s="15"/>
      <c r="D200" s="16">
        <f>+B200*$E$17%</f>
        <v>0</v>
      </c>
      <c r="E200" s="15"/>
      <c r="F200" s="23">
        <f>+D200/12</f>
        <v>0</v>
      </c>
    </row>
    <row r="201" spans="1:6" ht="13.2" thickBot="1" x14ac:dyDescent="0.3">
      <c r="A201" s="92" t="s">
        <v>26</v>
      </c>
      <c r="B201" s="93">
        <v>495782</v>
      </c>
      <c r="C201" s="34"/>
      <c r="D201" s="34">
        <f>+B201*$E$17%</f>
        <v>546964.55055199994</v>
      </c>
      <c r="E201" s="34"/>
      <c r="F201" s="63">
        <f>+D201/12</f>
        <v>45580.379212666659</v>
      </c>
    </row>
    <row r="202" spans="1:6" ht="13.2" thickBot="1" x14ac:dyDescent="0.3">
      <c r="A202" s="123" t="s">
        <v>187</v>
      </c>
      <c r="B202" s="124"/>
      <c r="C202" s="125"/>
      <c r="D202" s="125"/>
      <c r="E202" s="125"/>
      <c r="F202" s="126"/>
    </row>
    <row r="203" spans="1:6" x14ac:dyDescent="0.25">
      <c r="A203" s="81" t="s">
        <v>24</v>
      </c>
      <c r="B203" s="117">
        <v>458908</v>
      </c>
      <c r="C203" s="118"/>
      <c r="D203" s="54">
        <f>+B203*$E$17%</f>
        <v>506283.82628799992</v>
      </c>
      <c r="E203" s="118"/>
      <c r="F203" s="56">
        <f>+D203/12</f>
        <v>42190.318857333325</v>
      </c>
    </row>
    <row r="204" spans="1:6" x14ac:dyDescent="0.25">
      <c r="A204" s="41" t="s">
        <v>63</v>
      </c>
      <c r="B204" s="145">
        <v>0</v>
      </c>
      <c r="C204" s="89"/>
      <c r="D204" s="16">
        <f>+B204*$E$17%</f>
        <v>0</v>
      </c>
      <c r="E204" s="89"/>
      <c r="F204" s="23">
        <f>+D204/12</f>
        <v>0</v>
      </c>
    </row>
    <row r="205" spans="1:6" ht="13.2" thickBot="1" x14ac:dyDescent="0.3">
      <c r="A205" s="101" t="s">
        <v>26</v>
      </c>
      <c r="B205" s="274">
        <v>531387</v>
      </c>
      <c r="C205" s="275"/>
      <c r="D205" s="275">
        <f>+B205*$E$17%</f>
        <v>586245.26833199989</v>
      </c>
      <c r="E205" s="275"/>
      <c r="F205" s="276">
        <f>+D205/12</f>
        <v>48853.772360999988</v>
      </c>
    </row>
    <row r="206" spans="1:6" ht="13.2" thickBot="1" x14ac:dyDescent="0.3">
      <c r="A206" s="100" t="s">
        <v>188</v>
      </c>
      <c r="B206" s="270"/>
      <c r="C206" s="271"/>
      <c r="D206" s="272"/>
      <c r="E206" s="271"/>
      <c r="F206" s="273"/>
    </row>
    <row r="207" spans="1:6" x14ac:dyDescent="0.25">
      <c r="A207" s="81" t="s">
        <v>24</v>
      </c>
      <c r="B207" s="117">
        <v>494513</v>
      </c>
      <c r="C207" s="118"/>
      <c r="D207" s="54">
        <f>+B207*$E$17%</f>
        <v>545564.54406799993</v>
      </c>
      <c r="E207" s="118"/>
      <c r="F207" s="56">
        <f>+D207/12</f>
        <v>45463.712005666661</v>
      </c>
    </row>
    <row r="208" spans="1:6" x14ac:dyDescent="0.25">
      <c r="A208" s="41" t="s">
        <v>63</v>
      </c>
      <c r="B208" s="144">
        <v>0</v>
      </c>
      <c r="C208" s="15"/>
      <c r="D208" s="16">
        <f>+B208*$E$17%</f>
        <v>0</v>
      </c>
      <c r="E208" s="15"/>
      <c r="F208" s="23">
        <f>+D208/12</f>
        <v>0</v>
      </c>
    </row>
    <row r="209" spans="1:6" ht="13.2" thickBot="1" x14ac:dyDescent="0.3">
      <c r="A209" s="241" t="s">
        <v>26</v>
      </c>
      <c r="B209" s="40">
        <v>566992</v>
      </c>
      <c r="C209" s="24"/>
      <c r="D209" s="24">
        <f>+B209*$E$17%</f>
        <v>625525.98611199996</v>
      </c>
      <c r="E209" s="24"/>
      <c r="F209" s="30">
        <f>+D209/12</f>
        <v>52127.165509333332</v>
      </c>
    </row>
    <row r="210" spans="1:6" ht="13.8" thickTop="1" thickBot="1" x14ac:dyDescent="0.3">
      <c r="A210" s="9"/>
      <c r="B210" s="157"/>
      <c r="C210" s="12"/>
      <c r="D210" s="12"/>
      <c r="E210" s="12"/>
      <c r="F210" s="13"/>
    </row>
    <row r="211" spans="1:6" ht="13.2" thickBot="1" x14ac:dyDescent="0.3">
      <c r="A211" s="123" t="s">
        <v>189</v>
      </c>
      <c r="B211" s="124"/>
      <c r="C211" s="125"/>
      <c r="D211" s="277" t="s">
        <v>21</v>
      </c>
      <c r="E211" s="277"/>
      <c r="F211" s="278" t="s">
        <v>22</v>
      </c>
    </row>
    <row r="212" spans="1:6" x14ac:dyDescent="0.25">
      <c r="A212" s="284" t="s">
        <v>190</v>
      </c>
      <c r="B212" s="117">
        <v>370554</v>
      </c>
      <c r="C212" s="118"/>
      <c r="D212" s="54">
        <f>+B212*$E$17%</f>
        <v>408808.51274399995</v>
      </c>
      <c r="E212" s="118"/>
      <c r="F212" s="56">
        <f>+D212/12</f>
        <v>34067.376061999996</v>
      </c>
    </row>
    <row r="213" spans="1:6" ht="13.2" thickBot="1" x14ac:dyDescent="0.3">
      <c r="A213" s="241" t="s">
        <v>191</v>
      </c>
      <c r="B213" s="279">
        <v>396929</v>
      </c>
      <c r="C213" s="24"/>
      <c r="D213" s="24">
        <f>+B213*$E$17%</f>
        <v>437906.36224399996</v>
      </c>
      <c r="E213" s="24"/>
      <c r="F213" s="30">
        <f>+D213/12</f>
        <v>36492.196853666661</v>
      </c>
    </row>
    <row r="214" spans="1:6" ht="13.2" thickTop="1" x14ac:dyDescent="0.25">
      <c r="A214" s="50"/>
      <c r="B214" s="157"/>
      <c r="C214" s="12"/>
      <c r="D214" s="12"/>
      <c r="E214" s="12"/>
      <c r="F214" s="12"/>
    </row>
    <row r="215" spans="1:6" ht="13.2" thickBot="1" x14ac:dyDescent="0.3">
      <c r="A215" s="161"/>
      <c r="B215" s="285"/>
      <c r="C215" s="285"/>
      <c r="D215" s="12"/>
      <c r="E215" s="12"/>
      <c r="F215" s="12"/>
    </row>
    <row r="216" spans="1:6" ht="38.25" customHeight="1" thickTop="1" thickBot="1" x14ac:dyDescent="0.3">
      <c r="A216" s="283" t="s">
        <v>205</v>
      </c>
      <c r="B216" s="301" t="s">
        <v>109</v>
      </c>
      <c r="C216" s="302" t="str">
        <f>E18</f>
        <v>1. april 2020</v>
      </c>
      <c r="D216" s="12"/>
      <c r="E216" s="12"/>
      <c r="F216" s="12"/>
    </row>
    <row r="217" spans="1:6" ht="27" customHeight="1" thickBot="1" x14ac:dyDescent="0.3">
      <c r="A217" s="307" t="s">
        <v>204</v>
      </c>
      <c r="B217" s="256">
        <v>130000</v>
      </c>
      <c r="C217" s="203">
        <f>SUM(B217*C293)/100</f>
        <v>143420.68</v>
      </c>
      <c r="D217" s="12"/>
      <c r="E217" s="12"/>
      <c r="F217" s="12"/>
    </row>
    <row r="218" spans="1:6" ht="15" customHeight="1" thickBot="1" x14ac:dyDescent="0.3">
      <c r="A218" s="281" t="s">
        <v>206</v>
      </c>
      <c r="B218" s="40">
        <f>B217*1.173</f>
        <v>152490</v>
      </c>
      <c r="C218" s="204">
        <f>SUM(B218*C293)/100</f>
        <v>168232.45763999998</v>
      </c>
      <c r="D218" s="12"/>
      <c r="E218" s="12"/>
      <c r="F218" s="12"/>
    </row>
    <row r="219" spans="1:6" ht="13.2" thickTop="1" x14ac:dyDescent="0.25">
      <c r="A219" s="280"/>
      <c r="B219" s="157"/>
      <c r="C219" s="12"/>
      <c r="D219" s="12"/>
      <c r="E219" s="12"/>
      <c r="F219" s="12"/>
    </row>
    <row r="220" spans="1:6" ht="14.25" customHeight="1" x14ac:dyDescent="0.25">
      <c r="A220" s="50"/>
      <c r="B220" s="157"/>
      <c r="C220" s="12"/>
      <c r="D220" s="12"/>
      <c r="E220" s="12"/>
      <c r="F220" s="12"/>
    </row>
    <row r="221" spans="1:6" x14ac:dyDescent="0.25">
      <c r="A221" s="10"/>
      <c r="D221" s="12"/>
      <c r="E221" s="12"/>
      <c r="F221" s="12"/>
    </row>
    <row r="222" spans="1:6" ht="30" customHeight="1" x14ac:dyDescent="0.25">
      <c r="A222" s="10" t="s">
        <v>9</v>
      </c>
      <c r="B222" s="157"/>
      <c r="C222" s="296">
        <f>+E$17</f>
        <v>110.3236</v>
      </c>
      <c r="D222" s="12"/>
      <c r="E222" s="12"/>
      <c r="F222" s="12"/>
    </row>
    <row r="223" spans="1:6" ht="15" customHeight="1" thickBot="1" x14ac:dyDescent="0.3">
      <c r="A223" s="10"/>
      <c r="B223" s="304" t="s">
        <v>20</v>
      </c>
      <c r="C223" s="305"/>
      <c r="D223" s="306" t="str">
        <f>E18</f>
        <v>1. april 2020</v>
      </c>
      <c r="E223" s="306"/>
      <c r="F223" s="306" t="str">
        <f>E18</f>
        <v>1. april 2020</v>
      </c>
    </row>
    <row r="224" spans="1:6" ht="13.8" thickTop="1" thickBot="1" x14ac:dyDescent="0.3">
      <c r="A224" s="86" t="s">
        <v>92</v>
      </c>
      <c r="B224" s="300" t="s">
        <v>202</v>
      </c>
      <c r="C224" s="297"/>
      <c r="D224" s="297" t="s">
        <v>21</v>
      </c>
      <c r="E224" s="297"/>
      <c r="F224" s="298" t="s">
        <v>22</v>
      </c>
    </row>
    <row r="225" spans="1:6" x14ac:dyDescent="0.25">
      <c r="A225" s="81" t="s">
        <v>32</v>
      </c>
      <c r="B225" s="127">
        <v>279695</v>
      </c>
      <c r="C225" s="118"/>
      <c r="D225" s="54">
        <f>+B225*$E$17%</f>
        <v>308569.59301999997</v>
      </c>
      <c r="E225" s="118"/>
      <c r="F225" s="83">
        <f>+D225/12</f>
        <v>25714.132751666664</v>
      </c>
    </row>
    <row r="226" spans="1:6" x14ac:dyDescent="0.25">
      <c r="A226" s="22" t="s">
        <v>33</v>
      </c>
      <c r="B226" s="94">
        <v>298044</v>
      </c>
      <c r="C226" s="15"/>
      <c r="D226" s="16">
        <f>+B226*$E$17%</f>
        <v>328812.87038399995</v>
      </c>
      <c r="E226" s="15"/>
      <c r="F226" s="45">
        <f>+D226/12</f>
        <v>27401.072531999995</v>
      </c>
    </row>
    <row r="227" spans="1:6" x14ac:dyDescent="0.25">
      <c r="A227" s="22" t="s">
        <v>34</v>
      </c>
      <c r="B227" s="165">
        <v>325699</v>
      </c>
      <c r="C227" s="15"/>
      <c r="D227" s="16">
        <f>+B227*$E$17%</f>
        <v>359322.86196399998</v>
      </c>
      <c r="E227" s="15"/>
      <c r="F227" s="45">
        <f>+D227/12</f>
        <v>29943.571830333331</v>
      </c>
    </row>
    <row r="228" spans="1:6" ht="13.2" thickBot="1" x14ac:dyDescent="0.3">
      <c r="A228" s="241" t="s">
        <v>105</v>
      </c>
      <c r="B228" s="164">
        <v>351388</v>
      </c>
      <c r="C228" s="238"/>
      <c r="D228" s="87">
        <f>+B228*$E$17%</f>
        <v>387663.89156799996</v>
      </c>
      <c r="E228" s="11"/>
      <c r="F228" s="239">
        <f>+D228/12</f>
        <v>32305.324297333329</v>
      </c>
    </row>
    <row r="229" spans="1:6" ht="13.8" thickTop="1" thickBot="1" x14ac:dyDescent="0.3">
      <c r="A229" s="159"/>
      <c r="B229" s="237"/>
      <c r="C229" s="163"/>
      <c r="D229" s="12"/>
      <c r="E229" s="10"/>
      <c r="F229" s="95"/>
    </row>
    <row r="230" spans="1:6" ht="13.2" thickTop="1" x14ac:dyDescent="0.25">
      <c r="A230" s="240" t="s">
        <v>97</v>
      </c>
      <c r="B230" s="224"/>
      <c r="C230" s="211" t="s">
        <v>22</v>
      </c>
      <c r="D230" s="212"/>
      <c r="E230" s="212"/>
      <c r="F230" s="213"/>
    </row>
    <row r="231" spans="1:6" ht="13.2" thickBot="1" x14ac:dyDescent="0.3">
      <c r="A231" s="250" t="s">
        <v>175</v>
      </c>
      <c r="B231" s="225"/>
      <c r="C231" s="129" t="s">
        <v>50</v>
      </c>
      <c r="D231" s="129" t="s">
        <v>51</v>
      </c>
      <c r="E231" s="129" t="s">
        <v>52</v>
      </c>
      <c r="F231" s="130" t="s">
        <v>53</v>
      </c>
    </row>
    <row r="232" spans="1:6" x14ac:dyDescent="0.25">
      <c r="A232" s="108" t="s">
        <v>32</v>
      </c>
      <c r="B232" s="128"/>
      <c r="C232" s="82">
        <v>325</v>
      </c>
      <c r="D232" s="82">
        <v>575</v>
      </c>
      <c r="E232" s="82">
        <v>900</v>
      </c>
      <c r="F232" s="83">
        <v>1150</v>
      </c>
    </row>
    <row r="233" spans="1:6" x14ac:dyDescent="0.25">
      <c r="A233" s="41" t="s">
        <v>33</v>
      </c>
      <c r="B233" s="43"/>
      <c r="C233" s="44">
        <v>275</v>
      </c>
      <c r="D233" s="44">
        <v>475</v>
      </c>
      <c r="E233" s="44">
        <v>750</v>
      </c>
      <c r="F233" s="45">
        <v>950</v>
      </c>
    </row>
    <row r="234" spans="1:6" x14ac:dyDescent="0.25">
      <c r="A234" s="41" t="s">
        <v>34</v>
      </c>
      <c r="B234" s="43"/>
      <c r="C234" s="44">
        <v>175</v>
      </c>
      <c r="D234" s="44">
        <v>325</v>
      </c>
      <c r="E234" s="44">
        <v>500</v>
      </c>
      <c r="F234" s="45">
        <v>625</v>
      </c>
    </row>
    <row r="235" spans="1:6" ht="13.2" thickBot="1" x14ac:dyDescent="0.3">
      <c r="A235" s="31" t="s">
        <v>105</v>
      </c>
      <c r="B235" s="11"/>
      <c r="C235" s="48">
        <v>175</v>
      </c>
      <c r="D235" s="48">
        <v>325</v>
      </c>
      <c r="E235" s="48">
        <v>500</v>
      </c>
      <c r="F235" s="49">
        <v>625</v>
      </c>
    </row>
    <row r="236" spans="1:6" ht="13.8" thickTop="1" thickBot="1" x14ac:dyDescent="0.3">
      <c r="A236" s="159"/>
      <c r="B236" s="159"/>
      <c r="C236" s="166"/>
      <c r="D236" s="166"/>
      <c r="E236" s="166"/>
      <c r="F236" s="166"/>
    </row>
    <row r="237" spans="1:6" ht="13.8" thickTop="1" thickBot="1" x14ac:dyDescent="0.3">
      <c r="A237" s="137" t="s">
        <v>106</v>
      </c>
      <c r="B237" s="84"/>
      <c r="C237" s="169"/>
      <c r="D237" s="169"/>
      <c r="E237" s="169"/>
      <c r="F237" s="170"/>
    </row>
    <row r="238" spans="1:6" x14ac:dyDescent="0.25">
      <c r="A238" s="171" t="s">
        <v>32</v>
      </c>
      <c r="B238" s="152">
        <v>5200</v>
      </c>
      <c r="C238" s="172"/>
      <c r="D238" s="152">
        <f>+B238*$E$17%</f>
        <v>5736.8271999999997</v>
      </c>
      <c r="E238" s="172"/>
      <c r="F238" s="158">
        <f>+D238/12</f>
        <v>478.06893333333329</v>
      </c>
    </row>
    <row r="239" spans="1:6" ht="13.2" thickBot="1" x14ac:dyDescent="0.3">
      <c r="A239" s="167" t="s">
        <v>94</v>
      </c>
      <c r="B239" s="87">
        <v>7900</v>
      </c>
      <c r="C239" s="168"/>
      <c r="D239" s="87">
        <f>+B239*$E$17%</f>
        <v>8715.5643999999993</v>
      </c>
      <c r="E239" s="168"/>
      <c r="F239" s="138">
        <f>+D239/12</f>
        <v>726.29703333333327</v>
      </c>
    </row>
    <row r="240" spans="1:6" ht="13.8" thickTop="1" thickBot="1" x14ac:dyDescent="0.3">
      <c r="A240" s="205"/>
      <c r="B240" s="12"/>
      <c r="C240" s="206"/>
      <c r="D240" s="12"/>
      <c r="E240" s="206"/>
      <c r="F240" s="12"/>
    </row>
    <row r="241" spans="1:6" ht="13.8" thickTop="1" thickBot="1" x14ac:dyDescent="0.3">
      <c r="A241" s="137" t="s">
        <v>181</v>
      </c>
      <c r="B241" s="84"/>
      <c r="C241" s="169"/>
      <c r="D241" s="169"/>
      <c r="E241" s="169"/>
      <c r="F241" s="170"/>
    </row>
    <row r="242" spans="1:6" ht="13.2" thickBot="1" x14ac:dyDescent="0.3">
      <c r="A242" s="243" t="s">
        <v>116</v>
      </c>
      <c r="B242" s="244">
        <v>2800</v>
      </c>
      <c r="C242" s="245"/>
      <c r="D242" s="244">
        <f>+B242*$E$17%</f>
        <v>3089.0607999999997</v>
      </c>
      <c r="E242" s="245"/>
      <c r="F242" s="246">
        <f>+D242/12</f>
        <v>257.42173333333329</v>
      </c>
    </row>
    <row r="243" spans="1:6" ht="13.8" thickTop="1" thickBot="1" x14ac:dyDescent="0.3">
      <c r="A243" s="205"/>
      <c r="B243" s="12"/>
      <c r="C243" s="206"/>
      <c r="D243" s="12"/>
      <c r="E243" s="206"/>
      <c r="F243" s="12"/>
    </row>
    <row r="244" spans="1:6" ht="13.8" thickTop="1" thickBot="1" x14ac:dyDescent="0.3">
      <c r="A244" s="137" t="s">
        <v>201</v>
      </c>
      <c r="B244" s="84"/>
      <c r="C244" s="169"/>
      <c r="D244" s="169"/>
      <c r="E244" s="169"/>
      <c r="F244" s="170"/>
    </row>
    <row r="245" spans="1:6" ht="13.2" thickBot="1" x14ac:dyDescent="0.3">
      <c r="A245" s="243" t="s">
        <v>116</v>
      </c>
      <c r="B245" s="244">
        <v>900</v>
      </c>
      <c r="C245" s="245"/>
      <c r="D245" s="244">
        <f>+B245*$E$17%</f>
        <v>992.91239999999993</v>
      </c>
      <c r="E245" s="245"/>
      <c r="F245" s="246">
        <f>+D245/12</f>
        <v>82.742699999999999</v>
      </c>
    </row>
    <row r="246" spans="1:6" ht="13.8" thickTop="1" thickBot="1" x14ac:dyDescent="0.3">
      <c r="A246" s="242"/>
      <c r="B246" s="7"/>
      <c r="C246" s="168"/>
      <c r="D246" s="7"/>
      <c r="E246" s="168"/>
      <c r="F246" s="7"/>
    </row>
    <row r="247" spans="1:6" ht="13.8" thickTop="1" thickBot="1" x14ac:dyDescent="0.3">
      <c r="A247" s="97" t="s">
        <v>197</v>
      </c>
      <c r="B247" s="84"/>
      <c r="C247" s="84"/>
      <c r="D247" s="84"/>
      <c r="E247" s="84"/>
      <c r="F247" s="85"/>
    </row>
    <row r="248" spans="1:6" ht="13.2" thickBot="1" x14ac:dyDescent="0.3">
      <c r="A248" s="105" t="s">
        <v>116</v>
      </c>
      <c r="B248" s="54">
        <v>18800</v>
      </c>
      <c r="C248" s="118"/>
      <c r="D248" s="54">
        <f>+B248*$E$17%</f>
        <v>20740.836799999997</v>
      </c>
      <c r="E248" s="54"/>
      <c r="F248" s="56">
        <f>+D248/12</f>
        <v>1728.4030666666665</v>
      </c>
    </row>
    <row r="249" spans="1:6" ht="13.8" thickTop="1" thickBot="1" x14ac:dyDescent="0.3">
      <c r="A249" s="159"/>
      <c r="B249" s="159"/>
      <c r="C249" s="159"/>
      <c r="D249" s="159"/>
      <c r="E249" s="159"/>
      <c r="F249" s="159"/>
    </row>
    <row r="250" spans="1:6" ht="13.8" thickTop="1" thickBot="1" x14ac:dyDescent="0.3">
      <c r="A250" s="100" t="s">
        <v>64</v>
      </c>
      <c r="B250" s="84"/>
      <c r="C250" s="84"/>
      <c r="D250" s="84"/>
      <c r="E250" s="84"/>
      <c r="F250" s="85"/>
    </row>
    <row r="251" spans="1:6" x14ac:dyDescent="0.25">
      <c r="A251" s="105" t="s">
        <v>65</v>
      </c>
      <c r="B251" s="146">
        <v>0</v>
      </c>
      <c r="C251" s="118"/>
      <c r="D251" s="54">
        <f t="shared" ref="D251:D258" si="24">+B251*$E$17%</f>
        <v>0</v>
      </c>
      <c r="E251" s="54"/>
      <c r="F251" s="56">
        <f>+D251/12</f>
        <v>0</v>
      </c>
    </row>
    <row r="252" spans="1:6" x14ac:dyDescent="0.25">
      <c r="A252" s="52" t="s">
        <v>66</v>
      </c>
      <c r="B252" s="142">
        <v>0</v>
      </c>
      <c r="C252" s="15"/>
      <c r="D252" s="16">
        <f t="shared" si="24"/>
        <v>0</v>
      </c>
      <c r="E252" s="16"/>
      <c r="F252" s="23">
        <f t="shared" ref="F252:F258" si="25">+D252/12</f>
        <v>0</v>
      </c>
    </row>
    <row r="253" spans="1:6" x14ac:dyDescent="0.25">
      <c r="A253" s="52" t="s">
        <v>67</v>
      </c>
      <c r="B253" s="142">
        <v>0</v>
      </c>
      <c r="C253" s="15"/>
      <c r="D253" s="16">
        <f t="shared" si="24"/>
        <v>0</v>
      </c>
      <c r="E253" s="16"/>
      <c r="F253" s="23">
        <f t="shared" si="25"/>
        <v>0</v>
      </c>
    </row>
    <row r="254" spans="1:6" x14ac:dyDescent="0.25">
      <c r="A254" s="52" t="s">
        <v>68</v>
      </c>
      <c r="B254" s="142">
        <v>0</v>
      </c>
      <c r="C254" s="15"/>
      <c r="D254" s="16">
        <f t="shared" si="24"/>
        <v>0</v>
      </c>
      <c r="E254" s="16"/>
      <c r="F254" s="23">
        <f t="shared" si="25"/>
        <v>0</v>
      </c>
    </row>
    <row r="255" spans="1:6" x14ac:dyDescent="0.25">
      <c r="A255" s="52" t="s">
        <v>69</v>
      </c>
      <c r="B255" s="142">
        <v>0</v>
      </c>
      <c r="C255" s="15"/>
      <c r="D255" s="16">
        <f t="shared" si="24"/>
        <v>0</v>
      </c>
      <c r="E255" s="16"/>
      <c r="F255" s="23">
        <f t="shared" si="25"/>
        <v>0</v>
      </c>
    </row>
    <row r="256" spans="1:6" x14ac:dyDescent="0.25">
      <c r="A256" s="52" t="s">
        <v>70</v>
      </c>
      <c r="B256" s="142">
        <v>0</v>
      </c>
      <c r="C256" s="15"/>
      <c r="D256" s="16">
        <f t="shared" si="24"/>
        <v>0</v>
      </c>
      <c r="E256" s="16"/>
      <c r="F256" s="23">
        <f t="shared" si="25"/>
        <v>0</v>
      </c>
    </row>
    <row r="257" spans="1:11" x14ac:dyDescent="0.25">
      <c r="A257" s="52" t="s">
        <v>71</v>
      </c>
      <c r="B257" s="142">
        <v>0</v>
      </c>
      <c r="C257" s="15"/>
      <c r="D257" s="16">
        <f t="shared" si="24"/>
        <v>0</v>
      </c>
      <c r="E257" s="16"/>
      <c r="F257" s="23">
        <f t="shared" si="25"/>
        <v>0</v>
      </c>
      <c r="H257" s="151"/>
    </row>
    <row r="258" spans="1:11" ht="13.2" thickBot="1" x14ac:dyDescent="0.3">
      <c r="A258" s="53" t="s">
        <v>72</v>
      </c>
      <c r="B258" s="147">
        <v>0</v>
      </c>
      <c r="C258" s="39"/>
      <c r="D258" s="24">
        <f t="shared" si="24"/>
        <v>0</v>
      </c>
      <c r="E258" s="24"/>
      <c r="F258" s="30">
        <f t="shared" si="25"/>
        <v>0</v>
      </c>
      <c r="G258" s="10"/>
    </row>
    <row r="259" spans="1:11" ht="13.8" thickTop="1" thickBot="1" x14ac:dyDescent="0.3">
      <c r="A259" s="50"/>
      <c r="B259" s="202"/>
      <c r="C259" s="10"/>
      <c r="D259" s="12"/>
      <c r="E259" s="12"/>
      <c r="F259" s="12"/>
    </row>
    <row r="260" spans="1:11" ht="13.8" thickTop="1" thickBot="1" x14ac:dyDescent="0.3">
      <c r="A260" s="173"/>
      <c r="B260" s="221" t="s">
        <v>77</v>
      </c>
      <c r="C260" s="222"/>
      <c r="D260" s="223"/>
      <c r="E260" s="223"/>
      <c r="F260" s="174" t="str">
        <f>+F45</f>
        <v>1. april 2020</v>
      </c>
    </row>
    <row r="261" spans="1:11" ht="13.8" thickTop="1" thickBot="1" x14ac:dyDescent="0.3">
      <c r="D261" s="10"/>
      <c r="E261" s="95"/>
      <c r="F261" s="95"/>
    </row>
    <row r="262" spans="1:11" ht="13.8" thickTop="1" thickBot="1" x14ac:dyDescent="0.3">
      <c r="A262" s="86" t="s">
        <v>38</v>
      </c>
      <c r="B262" s="84"/>
      <c r="C262" s="133" t="s">
        <v>74</v>
      </c>
      <c r="D262" s="196" t="s">
        <v>104</v>
      </c>
      <c r="E262" s="134" t="str">
        <f>+F45</f>
        <v>1. april 2020</v>
      </c>
      <c r="F262" s="135" t="s">
        <v>42</v>
      </c>
    </row>
    <row r="263" spans="1:11" x14ac:dyDescent="0.25">
      <c r="A263" s="108" t="s">
        <v>39</v>
      </c>
      <c r="B263" s="131"/>
      <c r="C263" s="148">
        <v>1</v>
      </c>
      <c r="D263" s="82">
        <v>98.3</v>
      </c>
      <c r="E263" s="132">
        <f>+D263*$E$17%</f>
        <v>108.44809879999998</v>
      </c>
      <c r="F263" s="83">
        <f>+C263*E263</f>
        <v>108.44809879999998</v>
      </c>
      <c r="G263" s="10"/>
    </row>
    <row r="264" spans="1:11" x14ac:dyDescent="0.25">
      <c r="A264" s="41" t="s">
        <v>40</v>
      </c>
      <c r="B264" s="42"/>
      <c r="C264" s="149">
        <v>1</v>
      </c>
      <c r="D264" s="44">
        <v>131.07</v>
      </c>
      <c r="E264" s="106">
        <f>+D264*$E$17%</f>
        <v>144.60114251999997</v>
      </c>
      <c r="F264" s="45">
        <f>+C264*E264</f>
        <v>144.60114251999997</v>
      </c>
    </row>
    <row r="265" spans="1:11" ht="13.2" thickBot="1" x14ac:dyDescent="0.3">
      <c r="A265" s="31" t="s">
        <v>41</v>
      </c>
      <c r="B265" s="46"/>
      <c r="C265" s="150">
        <v>1</v>
      </c>
      <c r="D265" s="48">
        <v>163.83000000000001</v>
      </c>
      <c r="E265" s="107">
        <f>+D265*$E$17%</f>
        <v>180.74315387999999</v>
      </c>
      <c r="F265" s="49">
        <f>+C265*E265</f>
        <v>180.74315387999999</v>
      </c>
    </row>
    <row r="266" spans="1:11" ht="13.8" thickTop="1" thickBot="1" x14ac:dyDescent="0.3">
      <c r="A266" s="11"/>
      <c r="B266" s="10"/>
      <c r="C266" s="10"/>
      <c r="D266" s="10"/>
      <c r="E266" s="95"/>
      <c r="F266" s="95"/>
    </row>
    <row r="267" spans="1:11" ht="13.8" thickTop="1" thickBot="1" x14ac:dyDescent="0.3">
      <c r="A267" s="175" t="s">
        <v>35</v>
      </c>
      <c r="B267" s="120"/>
      <c r="C267" s="209" t="s">
        <v>23</v>
      </c>
      <c r="D267" s="209"/>
      <c r="E267" s="209"/>
      <c r="F267" s="210"/>
      <c r="H267" s="153"/>
      <c r="I267" s="153"/>
      <c r="J267" s="153"/>
      <c r="K267" s="153"/>
    </row>
    <row r="268" spans="1:11" x14ac:dyDescent="0.25">
      <c r="A268" s="299"/>
      <c r="B268" s="128"/>
      <c r="C268" s="308" t="s">
        <v>95</v>
      </c>
      <c r="D268" s="309"/>
      <c r="E268" s="308" t="s">
        <v>96</v>
      </c>
      <c r="F268" s="310"/>
      <c r="H268" s="153"/>
      <c r="I268" s="153"/>
      <c r="J268" s="153"/>
      <c r="K268" s="153"/>
    </row>
    <row r="269" spans="1:11" ht="13.2" thickBot="1" x14ac:dyDescent="0.3">
      <c r="A269" s="136" t="s">
        <v>36</v>
      </c>
      <c r="B269" s="131"/>
      <c r="C269" s="176" t="s">
        <v>104</v>
      </c>
      <c r="D269" s="178" t="str">
        <f>+F45</f>
        <v>1. april 2020</v>
      </c>
      <c r="E269" s="176" t="s">
        <v>104</v>
      </c>
      <c r="F269" s="181" t="str">
        <f>+F45</f>
        <v>1. april 2020</v>
      </c>
      <c r="H269" s="153"/>
      <c r="I269" s="153"/>
      <c r="J269" s="153"/>
      <c r="K269" s="153"/>
    </row>
    <row r="270" spans="1:11" x14ac:dyDescent="0.25">
      <c r="A270" s="41" t="s">
        <v>24</v>
      </c>
      <c r="B270" s="43"/>
      <c r="C270" s="54">
        <v>236</v>
      </c>
      <c r="D270" s="57">
        <f>+C270*$E$17%</f>
        <v>260.36369599999995</v>
      </c>
      <c r="E270" s="179">
        <v>170</v>
      </c>
      <c r="F270" s="158">
        <f>+E270*$E$17%</f>
        <v>187.55011999999999</v>
      </c>
      <c r="H270" s="153"/>
      <c r="I270" s="153"/>
      <c r="J270" s="153"/>
      <c r="K270" s="153"/>
    </row>
    <row r="271" spans="1:11" x14ac:dyDescent="0.25">
      <c r="A271" s="41" t="s">
        <v>80</v>
      </c>
      <c r="B271" s="43"/>
      <c r="C271" s="146"/>
      <c r="D271" s="57">
        <f>+C271*$E$17%</f>
        <v>0</v>
      </c>
      <c r="E271" s="146"/>
      <c r="F271" s="56">
        <f>+E271*$E$17%</f>
        <v>0</v>
      </c>
    </row>
    <row r="272" spans="1:11" x14ac:dyDescent="0.25">
      <c r="A272" s="41" t="s">
        <v>80</v>
      </c>
      <c r="B272" s="43"/>
      <c r="C272" s="146"/>
      <c r="D272" s="57">
        <f>+C272*$E$17%</f>
        <v>0</v>
      </c>
      <c r="E272" s="142"/>
      <c r="F272" s="56">
        <f>+E272*$E$17%</f>
        <v>0</v>
      </c>
    </row>
    <row r="273" spans="1:7" x14ac:dyDescent="0.25">
      <c r="A273" s="41" t="s">
        <v>25</v>
      </c>
      <c r="B273" s="43"/>
      <c r="C273" s="16">
        <v>334</v>
      </c>
      <c r="D273" s="58">
        <f>+C273*$E$17%</f>
        <v>368.48082399999998</v>
      </c>
      <c r="E273" s="180">
        <v>269</v>
      </c>
      <c r="F273" s="23">
        <f>+E273*$E$17%</f>
        <v>296.77048399999995</v>
      </c>
    </row>
    <row r="274" spans="1:7" ht="13.5" customHeight="1" x14ac:dyDescent="0.25">
      <c r="A274" s="60" t="s">
        <v>37</v>
      </c>
      <c r="B274" s="55"/>
      <c r="C274" s="10"/>
      <c r="D274" s="177"/>
      <c r="E274" s="44"/>
      <c r="F274" s="28"/>
    </row>
    <row r="275" spans="1:7" ht="15" customHeight="1" x14ac:dyDescent="0.25">
      <c r="A275" s="41" t="s">
        <v>24</v>
      </c>
      <c r="B275" s="43"/>
      <c r="C275" s="16">
        <v>203</v>
      </c>
      <c r="D275" s="58">
        <f>+C275*$E$17%</f>
        <v>223.95690799999997</v>
      </c>
      <c r="E275" s="180">
        <v>138</v>
      </c>
      <c r="F275" s="23">
        <f>+E275*$E$17%</f>
        <v>152.246568</v>
      </c>
    </row>
    <row r="276" spans="1:7" x14ac:dyDescent="0.25">
      <c r="A276" s="41" t="s">
        <v>80</v>
      </c>
      <c r="B276" s="55"/>
      <c r="C276" s="146"/>
      <c r="D276" s="58">
        <f>+C276*$E$17%</f>
        <v>0</v>
      </c>
      <c r="E276" s="146"/>
      <c r="F276" s="23">
        <f>+E276*$E$17%</f>
        <v>0</v>
      </c>
    </row>
    <row r="277" spans="1:7" x14ac:dyDescent="0.25">
      <c r="A277" s="41" t="s">
        <v>80</v>
      </c>
      <c r="B277" s="55"/>
      <c r="C277" s="146"/>
      <c r="D277" s="58">
        <f>+C277*$E$17%</f>
        <v>0</v>
      </c>
      <c r="E277" s="142"/>
      <c r="F277" s="23">
        <f>+E277*$E$17%</f>
        <v>0</v>
      </c>
    </row>
    <row r="278" spans="1:7" ht="13.2" thickBot="1" x14ac:dyDescent="0.3">
      <c r="A278" s="31" t="s">
        <v>25</v>
      </c>
      <c r="B278" s="47"/>
      <c r="C278" s="24">
        <v>334</v>
      </c>
      <c r="D278" s="59">
        <f>+C278*$E$17%</f>
        <v>368.48082399999998</v>
      </c>
      <c r="E278" s="182">
        <v>269</v>
      </c>
      <c r="F278" s="30">
        <f>+E278*$E$17%</f>
        <v>296.77048399999995</v>
      </c>
    </row>
    <row r="279" spans="1:7" ht="13.8" thickTop="1" thickBot="1" x14ac:dyDescent="0.3"/>
    <row r="280" spans="1:7" ht="13.8" thickTop="1" thickBot="1" x14ac:dyDescent="0.3">
      <c r="A280" s="86" t="s">
        <v>180</v>
      </c>
      <c r="B280" s="84"/>
      <c r="C280" s="84"/>
      <c r="D280" s="84"/>
      <c r="E280" s="133" t="s">
        <v>104</v>
      </c>
      <c r="F280" s="135" t="str">
        <f>+F45</f>
        <v>1. april 2020</v>
      </c>
    </row>
    <row r="281" spans="1:7" x14ac:dyDescent="0.25">
      <c r="A281" s="108" t="s">
        <v>27</v>
      </c>
      <c r="B281" s="131"/>
      <c r="C281" s="131"/>
      <c r="D281" s="128"/>
      <c r="E281" s="82">
        <v>22.32</v>
      </c>
      <c r="F281" s="83">
        <f>+E281*$E$17%</f>
        <v>24.624227519999998</v>
      </c>
    </row>
    <row r="282" spans="1:7" x14ac:dyDescent="0.25">
      <c r="A282" s="41" t="s">
        <v>28</v>
      </c>
      <c r="B282" s="42"/>
      <c r="C282" s="42"/>
      <c r="D282" s="43"/>
      <c r="E282" s="44">
        <v>39.92</v>
      </c>
      <c r="F282" s="45">
        <f>+E282*$E$17%</f>
        <v>44.041181119999997</v>
      </c>
    </row>
    <row r="283" spans="1:7" x14ac:dyDescent="0.25">
      <c r="A283" s="41" t="s">
        <v>29</v>
      </c>
      <c r="B283" s="42"/>
      <c r="C283" s="42"/>
      <c r="D283" s="43"/>
      <c r="E283" s="44">
        <v>39.92</v>
      </c>
      <c r="F283" s="45">
        <f>+E283*$E$17%</f>
        <v>44.041181119999997</v>
      </c>
    </row>
    <row r="284" spans="1:7" x14ac:dyDescent="0.25">
      <c r="A284" s="41" t="s">
        <v>30</v>
      </c>
      <c r="B284" s="42"/>
      <c r="C284" s="42"/>
      <c r="D284" s="43"/>
      <c r="E284" s="44">
        <v>6.59</v>
      </c>
      <c r="F284" s="45">
        <f>+E284*$E$17%</f>
        <v>7.2703252399999991</v>
      </c>
    </row>
    <row r="285" spans="1:7" ht="13.2" thickBot="1" x14ac:dyDescent="0.3">
      <c r="A285" s="31" t="s">
        <v>31</v>
      </c>
      <c r="B285" s="46"/>
      <c r="C285" s="46"/>
      <c r="D285" s="47"/>
      <c r="E285" s="48">
        <v>14.81</v>
      </c>
      <c r="F285" s="49">
        <f>+E285*$E$17%</f>
        <v>16.338925159999999</v>
      </c>
    </row>
    <row r="286" spans="1:7" ht="13.8" thickTop="1" thickBot="1" x14ac:dyDescent="0.3">
      <c r="A286" s="10"/>
      <c r="B286" s="10"/>
      <c r="C286" s="10"/>
      <c r="D286" s="10"/>
      <c r="E286" s="95"/>
      <c r="F286" s="95"/>
    </row>
    <row r="287" spans="1:7" ht="13.8" thickTop="1" thickBot="1" x14ac:dyDescent="0.3">
      <c r="A287" s="267" t="s">
        <v>110</v>
      </c>
      <c r="B287" s="268"/>
      <c r="C287" s="269"/>
      <c r="D287" s="9"/>
      <c r="E287" s="95"/>
      <c r="F287" s="95"/>
      <c r="G287" s="10"/>
    </row>
    <row r="288" spans="1:7" ht="13.2" thickTop="1" x14ac:dyDescent="0.25">
      <c r="A288" s="247"/>
      <c r="B288" s="254" t="s">
        <v>114</v>
      </c>
      <c r="C288" s="255" t="str">
        <f>E18</f>
        <v>1. april 2020</v>
      </c>
      <c r="D288" s="10"/>
      <c r="E288" s="95"/>
      <c r="F288" s="95"/>
    </row>
    <row r="289" spans="1:6" x14ac:dyDescent="0.25">
      <c r="A289" s="248" t="s">
        <v>111</v>
      </c>
      <c r="B289" s="251">
        <v>6000</v>
      </c>
      <c r="C289" s="252">
        <f>SUM(B289*C293)/100</f>
        <v>6619.4160000000002</v>
      </c>
      <c r="D289" s="9"/>
      <c r="E289" s="95"/>
      <c r="F289" s="95"/>
    </row>
    <row r="290" spans="1:6" x14ac:dyDescent="0.25">
      <c r="A290" s="248" t="s">
        <v>112</v>
      </c>
      <c r="B290" s="251">
        <v>7600</v>
      </c>
      <c r="C290" s="252">
        <f>SUM(B290*C293)/100</f>
        <v>8384.5936000000002</v>
      </c>
      <c r="D290" s="9"/>
      <c r="E290" s="95"/>
      <c r="F290" s="95"/>
    </row>
    <row r="291" spans="1:6" ht="13.2" thickBot="1" x14ac:dyDescent="0.3">
      <c r="A291" s="241" t="s">
        <v>113</v>
      </c>
      <c r="B291" s="258">
        <v>9000</v>
      </c>
      <c r="C291" s="253">
        <f>SUM(B291*C293)/100</f>
        <v>9929.1239999999998</v>
      </c>
      <c r="D291" s="9"/>
    </row>
    <row r="292" spans="1:6" ht="13.2" thickTop="1" x14ac:dyDescent="0.25">
      <c r="A292" s="10"/>
      <c r="B292" s="257"/>
      <c r="C292" s="257"/>
      <c r="D292" s="10"/>
    </row>
    <row r="293" spans="1:6" ht="14.25" customHeight="1" x14ac:dyDescent="0.25">
      <c r="A293" t="s">
        <v>9</v>
      </c>
      <c r="B293" s="10"/>
      <c r="C293" s="156">
        <f>+E$17</f>
        <v>110.3236</v>
      </c>
    </row>
    <row r="294" spans="1:6" ht="18" x14ac:dyDescent="0.35">
      <c r="A294" s="104"/>
    </row>
    <row r="295" spans="1:6" ht="13.2" thickBot="1" x14ac:dyDescent="0.3"/>
    <row r="296" spans="1:6" ht="13.2" thickTop="1" x14ac:dyDescent="0.25">
      <c r="A296" s="282" t="s">
        <v>62</v>
      </c>
      <c r="B296" s="265"/>
      <c r="C296" s="265"/>
      <c r="D296" s="265"/>
      <c r="E296" s="266"/>
      <c r="F296" s="220" t="str">
        <f>+F45</f>
        <v>1. april 2020</v>
      </c>
    </row>
    <row r="297" spans="1:6" x14ac:dyDescent="0.25">
      <c r="A297" s="14"/>
      <c r="B297" s="18" t="s">
        <v>13</v>
      </c>
      <c r="C297" s="19"/>
      <c r="D297" s="207"/>
      <c r="F297" s="61" t="s">
        <v>14</v>
      </c>
    </row>
    <row r="298" spans="1:6" ht="12.75" customHeight="1" thickBot="1" x14ac:dyDescent="0.3">
      <c r="A298" s="21" t="s">
        <v>2</v>
      </c>
      <c r="B298" s="64" t="s">
        <v>16</v>
      </c>
      <c r="C298" s="64" t="s">
        <v>17</v>
      </c>
      <c r="D298" s="64" t="s">
        <v>42</v>
      </c>
      <c r="E298" s="26"/>
      <c r="F298" s="62" t="s">
        <v>18</v>
      </c>
    </row>
    <row r="299" spans="1:6" ht="15" customHeight="1" x14ac:dyDescent="0.25">
      <c r="A299" s="35">
        <v>29</v>
      </c>
      <c r="B299" s="233">
        <f t="shared" ref="B299:B319" si="26">+AK34/12</f>
        <v>1482.9541666666667</v>
      </c>
      <c r="C299" s="233">
        <f t="shared" ref="C299:C319" si="27">+AL34/12</f>
        <v>2965.9083333333333</v>
      </c>
      <c r="D299" s="233">
        <f t="shared" ref="D299:D319" si="28">+(AK34+AL34)/12</f>
        <v>4448.8625000000002</v>
      </c>
      <c r="F299" s="23">
        <f t="shared" ref="F299:F319" si="29">ROUND(AG34*$E$17%*15%,0)/12</f>
        <v>3857.4166666666665</v>
      </c>
    </row>
    <row r="300" spans="1:6" ht="15" customHeight="1" x14ac:dyDescent="0.25">
      <c r="A300" s="35">
        <f t="shared" ref="A300:A319" si="30">+A299+1</f>
        <v>30</v>
      </c>
      <c r="B300" s="233">
        <f t="shared" si="26"/>
        <v>1511.2124999999999</v>
      </c>
      <c r="C300" s="233">
        <f t="shared" si="27"/>
        <v>3022.4241666666662</v>
      </c>
      <c r="D300" s="233">
        <f t="shared" si="28"/>
        <v>4533.6366666666663</v>
      </c>
      <c r="F300" s="23">
        <f t="shared" si="29"/>
        <v>3930.9166666666665</v>
      </c>
    </row>
    <row r="301" spans="1:6" ht="15.75" customHeight="1" x14ac:dyDescent="0.25">
      <c r="A301" s="35">
        <f>+A300+1</f>
        <v>31</v>
      </c>
      <c r="B301" s="233">
        <f t="shared" si="26"/>
        <v>1540.2016666666666</v>
      </c>
      <c r="C301" s="233">
        <f t="shared" si="27"/>
        <v>3080.4033333333332</v>
      </c>
      <c r="D301" s="233">
        <f t="shared" si="28"/>
        <v>4620.6049999999996</v>
      </c>
      <c r="F301" s="23">
        <f t="shared" si="29"/>
        <v>4006.3333333333335</v>
      </c>
    </row>
    <row r="302" spans="1:6" x14ac:dyDescent="0.25">
      <c r="A302" s="35">
        <f t="shared" si="30"/>
        <v>32</v>
      </c>
      <c r="B302" s="233">
        <f t="shared" si="26"/>
        <v>1569.96</v>
      </c>
      <c r="C302" s="233">
        <f t="shared" si="27"/>
        <v>3139.92</v>
      </c>
      <c r="D302" s="233">
        <f t="shared" si="28"/>
        <v>4709.88</v>
      </c>
      <c r="F302" s="23">
        <f t="shared" si="29"/>
        <v>4083.75</v>
      </c>
    </row>
    <row r="303" spans="1:6" x14ac:dyDescent="0.25">
      <c r="A303" s="35">
        <f t="shared" si="30"/>
        <v>33</v>
      </c>
      <c r="B303" s="233">
        <f t="shared" si="26"/>
        <v>1600.4708333333335</v>
      </c>
      <c r="C303" s="233">
        <f t="shared" si="27"/>
        <v>3200.9416666666671</v>
      </c>
      <c r="D303" s="233">
        <f t="shared" si="28"/>
        <v>4801.4125000000004</v>
      </c>
      <c r="F303" s="23">
        <f t="shared" si="29"/>
        <v>4163.083333333333</v>
      </c>
    </row>
    <row r="304" spans="1:6" x14ac:dyDescent="0.25">
      <c r="A304" s="35">
        <f t="shared" si="30"/>
        <v>34</v>
      </c>
      <c r="B304" s="233">
        <f t="shared" si="26"/>
        <v>1631.7983333333334</v>
      </c>
      <c r="C304" s="233">
        <f t="shared" si="27"/>
        <v>3263.5966666666668</v>
      </c>
      <c r="D304" s="233">
        <f t="shared" si="28"/>
        <v>4895.3950000000004</v>
      </c>
      <c r="F304" s="23">
        <f t="shared" si="29"/>
        <v>4244.583333333333</v>
      </c>
    </row>
    <row r="305" spans="1:6" x14ac:dyDescent="0.25">
      <c r="A305" s="35">
        <f t="shared" si="30"/>
        <v>35</v>
      </c>
      <c r="B305" s="233">
        <f t="shared" si="26"/>
        <v>1663.9475</v>
      </c>
      <c r="C305" s="233">
        <f t="shared" si="27"/>
        <v>3327.8958333333335</v>
      </c>
      <c r="D305" s="233">
        <f t="shared" si="28"/>
        <v>4991.8433333333332</v>
      </c>
      <c r="F305" s="23">
        <f t="shared" si="29"/>
        <v>4328.166666666667</v>
      </c>
    </row>
    <row r="306" spans="1:6" x14ac:dyDescent="0.25">
      <c r="A306" s="35">
        <f t="shared" si="30"/>
        <v>36</v>
      </c>
      <c r="B306" s="233">
        <f t="shared" si="26"/>
        <v>1696.9241666666667</v>
      </c>
      <c r="C306" s="233">
        <f t="shared" si="27"/>
        <v>3393.8483333333334</v>
      </c>
      <c r="D306" s="233">
        <f t="shared" si="28"/>
        <v>5090.7725</v>
      </c>
      <c r="F306" s="23">
        <f t="shared" si="29"/>
        <v>4414</v>
      </c>
    </row>
    <row r="307" spans="1:6" x14ac:dyDescent="0.25">
      <c r="A307" s="35">
        <f t="shared" si="30"/>
        <v>37</v>
      </c>
      <c r="B307" s="233">
        <f t="shared" si="26"/>
        <v>1730.7650000000001</v>
      </c>
      <c r="C307" s="233">
        <f t="shared" si="27"/>
        <v>3461.5291666666667</v>
      </c>
      <c r="D307" s="233">
        <f t="shared" si="28"/>
        <v>5192.2941666666666</v>
      </c>
      <c r="F307" s="23">
        <f t="shared" si="29"/>
        <v>4502</v>
      </c>
    </row>
    <row r="308" spans="1:6" x14ac:dyDescent="0.25">
      <c r="A308" s="35">
        <f t="shared" si="30"/>
        <v>38</v>
      </c>
      <c r="B308" s="233">
        <f t="shared" si="26"/>
        <v>1766.1375</v>
      </c>
      <c r="C308" s="233">
        <f t="shared" si="27"/>
        <v>3532.2750000000001</v>
      </c>
      <c r="D308" s="233">
        <f t="shared" si="28"/>
        <v>5298.4125000000004</v>
      </c>
      <c r="F308" s="23">
        <f t="shared" si="29"/>
        <v>4594</v>
      </c>
    </row>
    <row r="309" spans="1:6" x14ac:dyDescent="0.25">
      <c r="A309" s="35">
        <f t="shared" si="30"/>
        <v>39</v>
      </c>
      <c r="B309" s="233">
        <f t="shared" si="26"/>
        <v>1802.5116666666665</v>
      </c>
      <c r="C309" s="233">
        <f t="shared" si="27"/>
        <v>3605.0241666666666</v>
      </c>
      <c r="D309" s="233">
        <f t="shared" si="28"/>
        <v>5407.5358333333334</v>
      </c>
      <c r="F309" s="23">
        <f t="shared" si="29"/>
        <v>4688.583333333333</v>
      </c>
    </row>
    <row r="310" spans="1:6" x14ac:dyDescent="0.25">
      <c r="A310" s="35">
        <f t="shared" si="30"/>
        <v>40</v>
      </c>
      <c r="B310" s="233">
        <f t="shared" si="26"/>
        <v>1839.825</v>
      </c>
      <c r="C310" s="233">
        <f t="shared" si="27"/>
        <v>3679.65</v>
      </c>
      <c r="D310" s="233">
        <f t="shared" si="28"/>
        <v>5519.4750000000013</v>
      </c>
      <c r="F310" s="23">
        <f t="shared" si="29"/>
        <v>4785.666666666667</v>
      </c>
    </row>
    <row r="311" spans="1:6" x14ac:dyDescent="0.25">
      <c r="A311" s="35">
        <f t="shared" si="30"/>
        <v>41</v>
      </c>
      <c r="B311" s="233">
        <f t="shared" si="26"/>
        <v>1878.1133333333335</v>
      </c>
      <c r="C311" s="233">
        <f t="shared" si="27"/>
        <v>3756.2275000000004</v>
      </c>
      <c r="D311" s="233">
        <f t="shared" si="28"/>
        <v>5634.3408333333327</v>
      </c>
      <c r="F311" s="23">
        <f t="shared" si="29"/>
        <v>4885.25</v>
      </c>
    </row>
    <row r="312" spans="1:6" x14ac:dyDescent="0.25">
      <c r="A312" s="35">
        <f t="shared" si="30"/>
        <v>42</v>
      </c>
      <c r="B312" s="233">
        <f t="shared" si="26"/>
        <v>1917.3933333333334</v>
      </c>
      <c r="C312" s="233">
        <f t="shared" si="27"/>
        <v>3834.7874999999999</v>
      </c>
      <c r="D312" s="233">
        <f t="shared" si="28"/>
        <v>5752.1808333333329</v>
      </c>
      <c r="F312" s="229">
        <f t="shared" si="29"/>
        <v>4987.416666666667</v>
      </c>
    </row>
    <row r="313" spans="1:6" x14ac:dyDescent="0.25">
      <c r="A313" s="35">
        <f t="shared" si="30"/>
        <v>43</v>
      </c>
      <c r="B313" s="233">
        <f t="shared" si="26"/>
        <v>1959.9608333333333</v>
      </c>
      <c r="C313" s="233">
        <f t="shared" si="27"/>
        <v>3919.9216666666666</v>
      </c>
      <c r="D313" s="233">
        <f t="shared" si="28"/>
        <v>5879.8824999999997</v>
      </c>
      <c r="F313" s="229">
        <f t="shared" si="29"/>
        <v>5098.166666666667</v>
      </c>
    </row>
    <row r="314" spans="1:6" x14ac:dyDescent="0.25">
      <c r="A314" s="35">
        <f t="shared" si="30"/>
        <v>44</v>
      </c>
      <c r="B314" s="233">
        <f t="shared" si="26"/>
        <v>2003.6991666666665</v>
      </c>
      <c r="C314" s="233">
        <f t="shared" si="27"/>
        <v>4007.3991666666666</v>
      </c>
      <c r="D314" s="233">
        <f t="shared" si="28"/>
        <v>6011.0983333333324</v>
      </c>
      <c r="F314" s="23">
        <f t="shared" si="29"/>
        <v>5211.916666666667</v>
      </c>
    </row>
    <row r="315" spans="1:6" x14ac:dyDescent="0.25">
      <c r="A315" s="35">
        <f t="shared" si="30"/>
        <v>45</v>
      </c>
      <c r="B315" s="233">
        <f t="shared" si="26"/>
        <v>2048.6366666666668</v>
      </c>
      <c r="C315" s="233">
        <f t="shared" si="27"/>
        <v>4097.2725</v>
      </c>
      <c r="D315" s="233">
        <f t="shared" si="28"/>
        <v>6145.9091666666673</v>
      </c>
      <c r="F315" s="23">
        <f t="shared" si="29"/>
        <v>5328.833333333333</v>
      </c>
    </row>
    <row r="316" spans="1:6" x14ac:dyDescent="0.25">
      <c r="A316" s="35">
        <f t="shared" si="30"/>
        <v>46</v>
      </c>
      <c r="B316" s="233">
        <f t="shared" si="26"/>
        <v>2094.8191666666667</v>
      </c>
      <c r="C316" s="233">
        <f t="shared" si="27"/>
        <v>4189.6383333333333</v>
      </c>
      <c r="D316" s="233">
        <f t="shared" si="28"/>
        <v>6284.4575000000004</v>
      </c>
      <c r="F316" s="23">
        <f t="shared" si="29"/>
        <v>5448.916666666667</v>
      </c>
    </row>
    <row r="317" spans="1:6" x14ac:dyDescent="0.25">
      <c r="A317" s="35">
        <f t="shared" si="30"/>
        <v>47</v>
      </c>
      <c r="B317" s="233">
        <f t="shared" si="26"/>
        <v>2191.0125000000003</v>
      </c>
      <c r="C317" s="233">
        <f t="shared" si="27"/>
        <v>4382.0250000000005</v>
      </c>
      <c r="D317" s="233">
        <f t="shared" si="28"/>
        <v>6573.0375000000013</v>
      </c>
      <c r="F317" s="23">
        <f t="shared" si="29"/>
        <v>5699.166666666667</v>
      </c>
    </row>
    <row r="318" spans="1:6" x14ac:dyDescent="0.25">
      <c r="A318" s="36">
        <f t="shared" si="30"/>
        <v>48</v>
      </c>
      <c r="B318" s="234">
        <f t="shared" si="26"/>
        <v>2338.1708333333331</v>
      </c>
      <c r="C318" s="233">
        <f t="shared" si="27"/>
        <v>4676.3416666666662</v>
      </c>
      <c r="D318" s="233">
        <f t="shared" si="28"/>
        <v>7014.5124999999998</v>
      </c>
      <c r="F318" s="229">
        <f t="shared" si="29"/>
        <v>6081.916666666667</v>
      </c>
    </row>
    <row r="319" spans="1:6" ht="13.2" thickBot="1" x14ac:dyDescent="0.3">
      <c r="A319" s="37">
        <f t="shared" si="30"/>
        <v>49</v>
      </c>
      <c r="B319" s="235">
        <f t="shared" si="26"/>
        <v>2501.2233333333334</v>
      </c>
      <c r="C319" s="235">
        <f t="shared" si="27"/>
        <v>5002.4466666666667</v>
      </c>
      <c r="D319" s="235">
        <f t="shared" si="28"/>
        <v>7503.670000000001</v>
      </c>
      <c r="E319" s="87"/>
      <c r="F319" s="236">
        <f t="shared" si="29"/>
        <v>6506.083333333333</v>
      </c>
    </row>
    <row r="320" spans="1:6" ht="13.8" thickTop="1" thickBot="1" x14ac:dyDescent="0.3">
      <c r="A320" s="201"/>
      <c r="B320" s="12"/>
      <c r="C320" s="12"/>
      <c r="D320" s="12"/>
      <c r="E320" s="12"/>
      <c r="F320" s="12"/>
    </row>
    <row r="321" spans="1:6" ht="13.8" thickTop="1" thickBot="1" x14ac:dyDescent="0.3">
      <c r="A321" s="86" t="s">
        <v>198</v>
      </c>
      <c r="B321" s="84"/>
      <c r="C321" s="84"/>
      <c r="D321" s="85"/>
      <c r="F321" t="s">
        <v>49</v>
      </c>
    </row>
    <row r="322" spans="1:6" ht="13.2" thickBot="1" x14ac:dyDescent="0.3">
      <c r="A322" s="289"/>
      <c r="B322" s="98"/>
      <c r="C322" s="98"/>
      <c r="D322" s="99"/>
    </row>
    <row r="323" spans="1:6" ht="13.2" thickBot="1" x14ac:dyDescent="0.3">
      <c r="A323" s="289"/>
      <c r="B323" s="287" t="s">
        <v>196</v>
      </c>
      <c r="C323" s="287" t="s">
        <v>17</v>
      </c>
      <c r="D323" s="288" t="s">
        <v>42</v>
      </c>
    </row>
    <row r="324" spans="1:6" ht="13.2" thickBot="1" x14ac:dyDescent="0.3">
      <c r="A324" s="100" t="s">
        <v>193</v>
      </c>
      <c r="B324" s="98"/>
      <c r="C324" s="98"/>
      <c r="D324" s="99"/>
    </row>
    <row r="325" spans="1:6" x14ac:dyDescent="0.25">
      <c r="A325" s="81" t="s">
        <v>24</v>
      </c>
      <c r="B325" s="82">
        <f>+F199*17.3%/3</f>
        <v>2244.2093825523334</v>
      </c>
      <c r="C325" s="82">
        <f>+F199*17.3%*2/3</f>
        <v>4488.4187651046668</v>
      </c>
      <c r="D325" s="83">
        <f>+F199*17.3%</f>
        <v>6732.6281476570002</v>
      </c>
    </row>
    <row r="326" spans="1:6" x14ac:dyDescent="0.25">
      <c r="A326" s="41" t="s">
        <v>63</v>
      </c>
      <c r="B326" s="82">
        <f>+F200*17.3%/3</f>
        <v>0</v>
      </c>
      <c r="C326" s="82">
        <f>+F200*17.3%*2/3</f>
        <v>0</v>
      </c>
      <c r="D326" s="83">
        <f>+F200*17.3%</f>
        <v>0</v>
      </c>
    </row>
    <row r="327" spans="1:6" ht="13.2" thickBot="1" x14ac:dyDescent="0.3">
      <c r="A327" s="101" t="s">
        <v>26</v>
      </c>
      <c r="B327" s="102">
        <f>+F201*17.3%/3</f>
        <v>2628.4685345971106</v>
      </c>
      <c r="C327" s="102">
        <f>+F201*17.3%*2/3</f>
        <v>5256.9370691942213</v>
      </c>
      <c r="D327" s="103">
        <f>+F201*17.3%</f>
        <v>7885.4056037913324</v>
      </c>
    </row>
    <row r="328" spans="1:6" ht="13.2" thickBot="1" x14ac:dyDescent="0.3">
      <c r="A328" s="100" t="s">
        <v>194</v>
      </c>
      <c r="B328" s="98"/>
      <c r="C328" s="98"/>
      <c r="D328" s="99"/>
    </row>
    <row r="329" spans="1:6" x14ac:dyDescent="0.25">
      <c r="A329" s="22" t="s">
        <v>24</v>
      </c>
      <c r="B329" s="82">
        <f>+F203*17.3%/3</f>
        <v>2432.9750541062217</v>
      </c>
      <c r="C329" s="82">
        <f>+F203*17.3%*2/3</f>
        <v>4865.9501082124434</v>
      </c>
      <c r="D329" s="83">
        <f>+F203*17.3%</f>
        <v>7298.9251623186656</v>
      </c>
    </row>
    <row r="330" spans="1:6" x14ac:dyDescent="0.25">
      <c r="A330" s="41" t="s">
        <v>63</v>
      </c>
      <c r="B330" s="82">
        <f>+F204*17.3%/3</f>
        <v>0</v>
      </c>
      <c r="C330" s="82">
        <f>+F204*17.3%*2/3</f>
        <v>0</v>
      </c>
      <c r="D330" s="83">
        <f>+F204*17.3%</f>
        <v>0</v>
      </c>
    </row>
    <row r="331" spans="1:6" ht="13.2" thickBot="1" x14ac:dyDescent="0.3">
      <c r="A331" s="31" t="s">
        <v>26</v>
      </c>
      <c r="B331" s="48">
        <f>+F205*17.3%/3</f>
        <v>2817.2342061509994</v>
      </c>
      <c r="C331" s="48">
        <f>+F205*17.3%*2/3</f>
        <v>5634.4684123019988</v>
      </c>
      <c r="D331" s="49">
        <f>+F205*17.3%</f>
        <v>8451.7026184529986</v>
      </c>
    </row>
    <row r="332" spans="1:6" ht="13.8" thickTop="1" thickBot="1" x14ac:dyDescent="0.3">
      <c r="A332" s="97" t="s">
        <v>195</v>
      </c>
      <c r="B332" s="84"/>
      <c r="C332" s="84"/>
      <c r="D332" s="85"/>
    </row>
    <row r="333" spans="1:6" x14ac:dyDescent="0.25">
      <c r="A333" s="81" t="s">
        <v>24</v>
      </c>
      <c r="B333" s="82">
        <f>+F207*17.3%/3</f>
        <v>2621.7407256601109</v>
      </c>
      <c r="C333" s="82">
        <f>+F207*17.3%*2/3</f>
        <v>5243.4814513202218</v>
      </c>
      <c r="D333" s="83">
        <f>+F207*17.3%</f>
        <v>7865.2221769803327</v>
      </c>
    </row>
    <row r="334" spans="1:6" x14ac:dyDescent="0.25">
      <c r="A334" s="41" t="s">
        <v>63</v>
      </c>
      <c r="B334" s="82">
        <f>+F208*17.3%/3</f>
        <v>0</v>
      </c>
      <c r="C334" s="82">
        <f>+F208*17.3%*2/3</f>
        <v>0</v>
      </c>
      <c r="D334" s="83">
        <f>+F208*17.3%</f>
        <v>0</v>
      </c>
    </row>
    <row r="335" spans="1:6" ht="13.2" thickBot="1" x14ac:dyDescent="0.3">
      <c r="A335" s="241" t="s">
        <v>26</v>
      </c>
      <c r="B335" s="48">
        <f>+F209*17.3%/3</f>
        <v>3005.9998777048891</v>
      </c>
      <c r="C335" s="48">
        <f>+F209*17.3%*2/3</f>
        <v>6011.9997554097781</v>
      </c>
      <c r="D335" s="49">
        <f>+F209*17.3%</f>
        <v>9017.9996331146667</v>
      </c>
    </row>
    <row r="336" spans="1:6" ht="13.8" thickTop="1" thickBot="1" x14ac:dyDescent="0.3">
      <c r="A336" s="9"/>
      <c r="B336" s="95"/>
      <c r="C336" s="95"/>
      <c r="D336" s="286"/>
    </row>
    <row r="337" spans="1:6" ht="13.8" thickTop="1" thickBot="1" x14ac:dyDescent="0.3">
      <c r="A337" s="97" t="s">
        <v>192</v>
      </c>
      <c r="B337" s="84"/>
      <c r="C337" s="84"/>
      <c r="D337" s="85"/>
    </row>
    <row r="338" spans="1:6" x14ac:dyDescent="0.25">
      <c r="A338" s="22" t="s">
        <v>190</v>
      </c>
      <c r="B338" s="82">
        <f>+F212*17.3%/3</f>
        <v>1964.5520195753334</v>
      </c>
      <c r="C338" s="82">
        <f>+F212*17.3%*2/3</f>
        <v>3929.1040391506667</v>
      </c>
      <c r="D338" s="83">
        <f>+F212*17.3%</f>
        <v>5893.6560587260001</v>
      </c>
    </row>
    <row r="339" spans="1:6" ht="13.2" thickBot="1" x14ac:dyDescent="0.3">
      <c r="A339" s="31" t="s">
        <v>191</v>
      </c>
      <c r="B339" s="48">
        <f>+F213*17.3%/3</f>
        <v>2104.3833518947777</v>
      </c>
      <c r="C339" s="48">
        <f>+F213*17.3%*2/3</f>
        <v>4208.7667037895553</v>
      </c>
      <c r="D339" s="49">
        <f>+F213*17.3%</f>
        <v>6313.150055684333</v>
      </c>
    </row>
    <row r="340" spans="1:6" ht="13.2" thickTop="1" x14ac:dyDescent="0.25">
      <c r="A340" s="10"/>
      <c r="B340" s="95"/>
      <c r="C340" s="95"/>
      <c r="D340" s="95"/>
    </row>
    <row r="341" spans="1:6" ht="13.2" thickBot="1" x14ac:dyDescent="0.3">
      <c r="A341" s="161"/>
      <c r="B341" s="157"/>
      <c r="C341" s="12"/>
      <c r="D341" s="12"/>
    </row>
    <row r="342" spans="1:6" ht="13.8" thickTop="1" thickBot="1" x14ac:dyDescent="0.3">
      <c r="A342" s="100" t="s">
        <v>73</v>
      </c>
      <c r="B342" s="297" t="s">
        <v>196</v>
      </c>
      <c r="C342" s="297" t="s">
        <v>17</v>
      </c>
      <c r="D342" s="298" t="s">
        <v>42</v>
      </c>
      <c r="E342" s="12"/>
      <c r="F342" s="12"/>
    </row>
    <row r="343" spans="1:6" ht="14.25" customHeight="1" x14ac:dyDescent="0.25">
      <c r="A343" s="81" t="s">
        <v>46</v>
      </c>
      <c r="B343" s="82">
        <f>+F225*17.3%/3</f>
        <v>1482.8483220127775</v>
      </c>
      <c r="C343" s="82">
        <f>+F225*17.3%*2/3</f>
        <v>2965.6966440255551</v>
      </c>
      <c r="D343" s="83">
        <f>+F225*17.3%</f>
        <v>4448.5449660383329</v>
      </c>
      <c r="E343" s="12"/>
      <c r="F343" s="12"/>
    </row>
    <row r="344" spans="1:6" x14ac:dyDescent="0.25">
      <c r="A344" s="41" t="s">
        <v>47</v>
      </c>
      <c r="B344" s="82">
        <f>+F226*17.3%/3</f>
        <v>1580.1285160119999</v>
      </c>
      <c r="C344" s="82">
        <f>+F226*17.3%*2/3</f>
        <v>3160.2570320239997</v>
      </c>
      <c r="D344" s="83">
        <f>+F226*17.3%</f>
        <v>4740.3855480359998</v>
      </c>
      <c r="E344" s="12"/>
      <c r="F344" s="12"/>
    </row>
    <row r="345" spans="1:6" x14ac:dyDescent="0.25">
      <c r="A345" s="22" t="s">
        <v>48</v>
      </c>
      <c r="B345" s="183">
        <f>+F227*17.3%/3</f>
        <v>1726.7459755492221</v>
      </c>
      <c r="C345" s="183">
        <f>+F227*17.3%*2/3</f>
        <v>3453.4919510984441</v>
      </c>
      <c r="D345" s="90">
        <f>+F227*17.3%</f>
        <v>5180.2379266476664</v>
      </c>
      <c r="E345" s="12"/>
      <c r="F345" s="12"/>
    </row>
    <row r="346" spans="1:6" ht="13.2" thickBot="1" x14ac:dyDescent="0.3">
      <c r="A346" s="160" t="s">
        <v>115</v>
      </c>
      <c r="B346" s="48">
        <f>+F228*17.3%/3</f>
        <v>1862.940367812889</v>
      </c>
      <c r="C346" s="48">
        <f>+F228*17.3%*2/3</f>
        <v>3725.880735625778</v>
      </c>
      <c r="D346" s="49">
        <f>+F228*17.3%</f>
        <v>5588.8211034386668</v>
      </c>
      <c r="E346" s="12"/>
      <c r="F346" s="12"/>
    </row>
    <row r="347" spans="1:6" ht="13.8" thickTop="1" thickBot="1" x14ac:dyDescent="0.3">
      <c r="A347" s="10"/>
      <c r="B347" s="95"/>
      <c r="C347" s="95"/>
      <c r="D347" s="95"/>
    </row>
    <row r="348" spans="1:6" ht="13.2" thickTop="1" x14ac:dyDescent="0.25">
      <c r="A348" s="264" t="s">
        <v>199</v>
      </c>
      <c r="B348" s="291"/>
      <c r="C348" s="292"/>
      <c r="D348" s="293"/>
    </row>
    <row r="349" spans="1:6" x14ac:dyDescent="0.25">
      <c r="A349" s="294"/>
      <c r="B349" s="290" t="s">
        <v>13</v>
      </c>
      <c r="C349" s="290"/>
      <c r="D349" s="295"/>
    </row>
    <row r="350" spans="1:6" x14ac:dyDescent="0.25">
      <c r="A350" s="231"/>
      <c r="B350" s="230" t="s">
        <v>16</v>
      </c>
      <c r="C350" s="230" t="s">
        <v>17</v>
      </c>
      <c r="D350" s="232" t="s">
        <v>42</v>
      </c>
    </row>
    <row r="351" spans="1:6" x14ac:dyDescent="0.25">
      <c r="A351" s="52" t="s">
        <v>93</v>
      </c>
      <c r="B351" s="44">
        <f>+F248*17.3%/3</f>
        <v>99.671243511111115</v>
      </c>
      <c r="C351" s="44">
        <f>+F248*17.3%*2/3</f>
        <v>199.34248702222223</v>
      </c>
      <c r="D351" s="45">
        <f>+F248*17.3%</f>
        <v>299.01373053333333</v>
      </c>
    </row>
    <row r="352" spans="1:6" x14ac:dyDescent="0.25">
      <c r="A352" s="52" t="s">
        <v>118</v>
      </c>
      <c r="B352" s="44">
        <f>+F242*17.3%/3</f>
        <v>14.844653288888887</v>
      </c>
      <c r="C352" s="44">
        <f>+F242*17.3%*2/3</f>
        <v>29.689306577777774</v>
      </c>
      <c r="D352" s="45">
        <f>+F242*17.3%</f>
        <v>44.533959866666663</v>
      </c>
    </row>
    <row r="353" spans="1:6" ht="13.2" thickBot="1" x14ac:dyDescent="0.3">
      <c r="A353" s="53" t="s">
        <v>185</v>
      </c>
      <c r="B353" s="48">
        <f>+F245*17.3%/3</f>
        <v>4.7714957</v>
      </c>
      <c r="C353" s="48">
        <f>+F245*17.3%*2/3</f>
        <v>9.5429914</v>
      </c>
      <c r="D353" s="49">
        <f>+F245*17.3%</f>
        <v>14.314487100000001</v>
      </c>
    </row>
    <row r="354" spans="1:6" ht="13.8" thickTop="1" thickBot="1" x14ac:dyDescent="0.3">
      <c r="A354" s="11"/>
      <c r="B354" s="11"/>
      <c r="C354" s="11"/>
      <c r="D354" s="11"/>
    </row>
    <row r="355" spans="1:6" ht="13.8" thickTop="1" thickBot="1" x14ac:dyDescent="0.3">
      <c r="A355" s="141" t="s">
        <v>64</v>
      </c>
      <c r="B355" s="84"/>
      <c r="C355" s="139"/>
      <c r="D355" s="184"/>
    </row>
    <row r="356" spans="1:6" x14ac:dyDescent="0.25">
      <c r="A356" s="112" t="s">
        <v>65</v>
      </c>
      <c r="B356" s="82">
        <f t="shared" ref="B356:B363" si="31">+F251*17.3%/3</f>
        <v>0</v>
      </c>
      <c r="C356" s="82">
        <f t="shared" ref="C356:C363" si="32">+F251*17.3%*2/3</f>
        <v>0</v>
      </c>
      <c r="D356" s="83">
        <f t="shared" ref="D356:D363" si="33">+F251*17.3%</f>
        <v>0</v>
      </c>
    </row>
    <row r="357" spans="1:6" x14ac:dyDescent="0.25">
      <c r="A357" s="113" t="s">
        <v>66</v>
      </c>
      <c r="B357" s="82">
        <f t="shared" si="31"/>
        <v>0</v>
      </c>
      <c r="C357" s="82">
        <f t="shared" si="32"/>
        <v>0</v>
      </c>
      <c r="D357" s="83">
        <f t="shared" si="33"/>
        <v>0</v>
      </c>
    </row>
    <row r="358" spans="1:6" x14ac:dyDescent="0.25">
      <c r="A358" s="113" t="s">
        <v>67</v>
      </c>
      <c r="B358" s="82">
        <f t="shared" si="31"/>
        <v>0</v>
      </c>
      <c r="C358" s="82">
        <f t="shared" si="32"/>
        <v>0</v>
      </c>
      <c r="D358" s="83">
        <f t="shared" si="33"/>
        <v>0</v>
      </c>
    </row>
    <row r="359" spans="1:6" x14ac:dyDescent="0.25">
      <c r="A359" s="113" t="s">
        <v>68</v>
      </c>
      <c r="B359" s="82">
        <f t="shared" si="31"/>
        <v>0</v>
      </c>
      <c r="C359" s="82">
        <f t="shared" si="32"/>
        <v>0</v>
      </c>
      <c r="D359" s="83">
        <f t="shared" si="33"/>
        <v>0</v>
      </c>
      <c r="E359" s="10"/>
      <c r="F359" s="10"/>
    </row>
    <row r="360" spans="1:6" x14ac:dyDescent="0.25">
      <c r="A360" s="113" t="s">
        <v>69</v>
      </c>
      <c r="B360" s="82">
        <f t="shared" si="31"/>
        <v>0</v>
      </c>
      <c r="C360" s="82">
        <f t="shared" si="32"/>
        <v>0</v>
      </c>
      <c r="D360" s="83">
        <f t="shared" si="33"/>
        <v>0</v>
      </c>
    </row>
    <row r="361" spans="1:6" x14ac:dyDescent="0.25">
      <c r="A361" s="113" t="s">
        <v>70</v>
      </c>
      <c r="B361" s="82">
        <f t="shared" si="31"/>
        <v>0</v>
      </c>
      <c r="C361" s="82">
        <f t="shared" si="32"/>
        <v>0</v>
      </c>
      <c r="D361" s="83">
        <f t="shared" si="33"/>
        <v>0</v>
      </c>
    </row>
    <row r="362" spans="1:6" x14ac:dyDescent="0.25">
      <c r="A362" s="113" t="s">
        <v>71</v>
      </c>
      <c r="B362" s="82">
        <f t="shared" si="31"/>
        <v>0</v>
      </c>
      <c r="C362" s="82">
        <f t="shared" si="32"/>
        <v>0</v>
      </c>
      <c r="D362" s="83">
        <f t="shared" si="33"/>
        <v>0</v>
      </c>
    </row>
    <row r="363" spans="1:6" ht="13.2" thickBot="1" x14ac:dyDescent="0.3">
      <c r="A363" s="114" t="s">
        <v>72</v>
      </c>
      <c r="B363" s="48">
        <f t="shared" si="31"/>
        <v>0</v>
      </c>
      <c r="C363" s="48">
        <f t="shared" si="32"/>
        <v>0</v>
      </c>
      <c r="D363" s="49">
        <f t="shared" si="33"/>
        <v>0</v>
      </c>
    </row>
    <row r="364" spans="1:6" ht="13.2" thickTop="1" x14ac:dyDescent="0.25">
      <c r="A364" s="50"/>
      <c r="B364" s="95"/>
      <c r="C364" s="95"/>
      <c r="D364" s="95"/>
    </row>
    <row r="365" spans="1:6" x14ac:dyDescent="0.25">
      <c r="A365" t="s">
        <v>9</v>
      </c>
      <c r="C365" s="156">
        <f>+E$17</f>
        <v>110.3236</v>
      </c>
    </row>
    <row r="366" spans="1:6" ht="13.2" thickBot="1" x14ac:dyDescent="0.3"/>
    <row r="367" spans="1:6" ht="13.8" thickTop="1" thickBot="1" x14ac:dyDescent="0.3">
      <c r="A367" s="51" t="s">
        <v>78</v>
      </c>
      <c r="B367" s="84"/>
      <c r="C367" s="84"/>
      <c r="D367" s="85"/>
    </row>
    <row r="368" spans="1:6" ht="13.2" thickBot="1" x14ac:dyDescent="0.3">
      <c r="A368" s="140" t="s">
        <v>2</v>
      </c>
      <c r="B368" s="115" t="s">
        <v>16</v>
      </c>
      <c r="C368" s="115" t="s">
        <v>17</v>
      </c>
      <c r="D368" s="116" t="s">
        <v>42</v>
      </c>
    </row>
    <row r="369" spans="1:4" x14ac:dyDescent="0.25">
      <c r="A369" s="110">
        <v>8</v>
      </c>
      <c r="B369" s="109">
        <f t="shared" ref="B369:B403" si="34">+AN13/12</f>
        <v>1018.6616666666667</v>
      </c>
      <c r="C369" s="109">
        <f t="shared" ref="C369:C403" si="35">+AO13/12</f>
        <v>2037.3225</v>
      </c>
      <c r="D369" s="111">
        <f t="shared" ref="D369:D403" si="36">+(AN13+AO13)/12</f>
        <v>3055.9841666666666</v>
      </c>
    </row>
    <row r="370" spans="1:4" x14ac:dyDescent="0.25">
      <c r="A370" s="35">
        <f>+A369+1</f>
        <v>9</v>
      </c>
      <c r="B370" s="44">
        <f t="shared" si="34"/>
        <v>1035.7116666666668</v>
      </c>
      <c r="C370" s="44">
        <f t="shared" si="35"/>
        <v>2071.4233333333336</v>
      </c>
      <c r="D370" s="45">
        <f t="shared" si="36"/>
        <v>3107.1350000000002</v>
      </c>
    </row>
    <row r="371" spans="1:4" x14ac:dyDescent="0.25">
      <c r="A371" s="35">
        <f t="shared" ref="A371:A399" si="37">+A370+1</f>
        <v>10</v>
      </c>
      <c r="B371" s="44">
        <f t="shared" si="34"/>
        <v>1053.2225000000001</v>
      </c>
      <c r="C371" s="44">
        <f t="shared" si="35"/>
        <v>2106.4458333333332</v>
      </c>
      <c r="D371" s="45">
        <f t="shared" si="36"/>
        <v>3159.6683333333331</v>
      </c>
    </row>
    <row r="372" spans="1:4" x14ac:dyDescent="0.25">
      <c r="A372" s="35">
        <f t="shared" si="37"/>
        <v>11</v>
      </c>
      <c r="B372" s="44">
        <f t="shared" si="34"/>
        <v>1071.2216666666666</v>
      </c>
      <c r="C372" s="44">
        <f t="shared" si="35"/>
        <v>2142.4441666666667</v>
      </c>
      <c r="D372" s="45">
        <f t="shared" si="36"/>
        <v>3213.6658333333339</v>
      </c>
    </row>
    <row r="373" spans="1:4" x14ac:dyDescent="0.25">
      <c r="A373" s="35">
        <f t="shared" si="37"/>
        <v>12</v>
      </c>
      <c r="B373" s="44">
        <f t="shared" si="34"/>
        <v>1089.7141666666666</v>
      </c>
      <c r="C373" s="44">
        <f t="shared" si="35"/>
        <v>2179.4283333333333</v>
      </c>
      <c r="D373" s="45">
        <f t="shared" si="36"/>
        <v>3269.1424999999999</v>
      </c>
    </row>
    <row r="374" spans="1:4" x14ac:dyDescent="0.25">
      <c r="A374" s="35">
        <f t="shared" si="37"/>
        <v>13</v>
      </c>
      <c r="B374" s="44">
        <f t="shared" si="34"/>
        <v>1108.7149999999999</v>
      </c>
      <c r="C374" s="44">
        <f t="shared" si="35"/>
        <v>2217.4308333333333</v>
      </c>
      <c r="D374" s="45">
        <f t="shared" si="36"/>
        <v>3326.1458333333335</v>
      </c>
    </row>
    <row r="375" spans="1:4" x14ac:dyDescent="0.25">
      <c r="A375" s="35">
        <f t="shared" si="37"/>
        <v>14</v>
      </c>
      <c r="B375" s="44">
        <f t="shared" si="34"/>
        <v>1128.2416666666666</v>
      </c>
      <c r="C375" s="44">
        <f t="shared" si="35"/>
        <v>2256.4825000000001</v>
      </c>
      <c r="D375" s="45">
        <f t="shared" si="36"/>
        <v>3384.7241666666669</v>
      </c>
    </row>
    <row r="376" spans="1:4" x14ac:dyDescent="0.25">
      <c r="A376" s="35">
        <f t="shared" si="37"/>
        <v>15</v>
      </c>
      <c r="B376" s="44">
        <f t="shared" si="34"/>
        <v>1148.2974999999999</v>
      </c>
      <c r="C376" s="44">
        <f t="shared" si="35"/>
        <v>2296.5949999999998</v>
      </c>
      <c r="D376" s="45">
        <f t="shared" si="36"/>
        <v>3444.8924999999999</v>
      </c>
    </row>
    <row r="377" spans="1:4" x14ac:dyDescent="0.25">
      <c r="A377" s="35">
        <f t="shared" si="37"/>
        <v>16</v>
      </c>
      <c r="B377" s="44">
        <f t="shared" si="34"/>
        <v>1168.9158333333332</v>
      </c>
      <c r="C377" s="44">
        <f t="shared" si="35"/>
        <v>2337.8316666666665</v>
      </c>
      <c r="D377" s="45">
        <f t="shared" si="36"/>
        <v>3506.7474999999999</v>
      </c>
    </row>
    <row r="378" spans="1:4" x14ac:dyDescent="0.25">
      <c r="A378" s="35">
        <f t="shared" si="37"/>
        <v>17</v>
      </c>
      <c r="B378" s="44">
        <f t="shared" si="34"/>
        <v>1190.085</v>
      </c>
      <c r="C378" s="44">
        <f t="shared" si="35"/>
        <v>2380.1708333333331</v>
      </c>
      <c r="D378" s="45">
        <f t="shared" si="36"/>
        <v>3570.2558333333332</v>
      </c>
    </row>
    <row r="379" spans="1:4" x14ac:dyDescent="0.25">
      <c r="A379" s="35">
        <f t="shared" si="37"/>
        <v>18</v>
      </c>
      <c r="B379" s="44">
        <f t="shared" si="34"/>
        <v>1211.8483333333334</v>
      </c>
      <c r="C379" s="44">
        <f t="shared" si="35"/>
        <v>2423.6974999999998</v>
      </c>
      <c r="D379" s="45">
        <f t="shared" si="36"/>
        <v>3635.5458333333336</v>
      </c>
    </row>
    <row r="380" spans="1:4" x14ac:dyDescent="0.25">
      <c r="A380" s="35">
        <f t="shared" si="37"/>
        <v>19</v>
      </c>
      <c r="B380" s="44">
        <f t="shared" si="34"/>
        <v>1234.2058333333332</v>
      </c>
      <c r="C380" s="44">
        <f t="shared" si="35"/>
        <v>2468.4116666666664</v>
      </c>
      <c r="D380" s="45">
        <f t="shared" si="36"/>
        <v>3702.6174999999998</v>
      </c>
    </row>
    <row r="381" spans="1:4" x14ac:dyDescent="0.25">
      <c r="A381" s="35">
        <f t="shared" si="37"/>
        <v>20</v>
      </c>
      <c r="B381" s="44">
        <f t="shared" si="34"/>
        <v>1257.1833333333334</v>
      </c>
      <c r="C381" s="44">
        <f t="shared" si="35"/>
        <v>2514.3658333333333</v>
      </c>
      <c r="D381" s="45">
        <f t="shared" si="36"/>
        <v>3771.5491666666662</v>
      </c>
    </row>
    <row r="382" spans="1:4" x14ac:dyDescent="0.25">
      <c r="A382" s="35">
        <f t="shared" si="37"/>
        <v>21</v>
      </c>
      <c r="B382" s="44">
        <f t="shared" si="34"/>
        <v>1280.7966666666666</v>
      </c>
      <c r="C382" s="44">
        <f t="shared" si="35"/>
        <v>2561.5933333333332</v>
      </c>
      <c r="D382" s="45">
        <f t="shared" si="36"/>
        <v>3842.39</v>
      </c>
    </row>
    <row r="383" spans="1:4" x14ac:dyDescent="0.25">
      <c r="A383" s="35">
        <f t="shared" si="37"/>
        <v>22</v>
      </c>
      <c r="B383" s="44">
        <f t="shared" si="34"/>
        <v>1304.3891666666666</v>
      </c>
      <c r="C383" s="44">
        <f t="shared" si="35"/>
        <v>2608.7783333333332</v>
      </c>
      <c r="D383" s="45">
        <f t="shared" si="36"/>
        <v>3913.1675</v>
      </c>
    </row>
    <row r="384" spans="1:4" x14ac:dyDescent="0.25">
      <c r="A384" s="35">
        <f t="shared" si="37"/>
        <v>23</v>
      </c>
      <c r="B384" s="44">
        <f t="shared" si="34"/>
        <v>1327.9233333333334</v>
      </c>
      <c r="C384" s="44">
        <f t="shared" si="35"/>
        <v>2655.8466666666668</v>
      </c>
      <c r="D384" s="45">
        <f t="shared" si="36"/>
        <v>3983.77</v>
      </c>
    </row>
    <row r="385" spans="1:4" x14ac:dyDescent="0.25">
      <c r="A385" s="35">
        <f t="shared" si="37"/>
        <v>24</v>
      </c>
      <c r="B385" s="44">
        <f t="shared" si="34"/>
        <v>1352.125</v>
      </c>
      <c r="C385" s="44">
        <f t="shared" si="35"/>
        <v>2704.250833333333</v>
      </c>
      <c r="D385" s="45">
        <f t="shared" si="36"/>
        <v>4056.375833333333</v>
      </c>
    </row>
    <row r="386" spans="1:4" x14ac:dyDescent="0.25">
      <c r="A386" s="35">
        <f t="shared" si="37"/>
        <v>25</v>
      </c>
      <c r="B386" s="44">
        <f t="shared" si="34"/>
        <v>1376.9533333333331</v>
      </c>
      <c r="C386" s="44">
        <f t="shared" si="35"/>
        <v>2753.9058333333337</v>
      </c>
      <c r="D386" s="45">
        <f t="shared" si="36"/>
        <v>4130.8591666666662</v>
      </c>
    </row>
    <row r="387" spans="1:4" x14ac:dyDescent="0.25">
      <c r="A387" s="35">
        <f t="shared" si="37"/>
        <v>26</v>
      </c>
      <c r="B387" s="44">
        <f t="shared" si="34"/>
        <v>1402.4433333333334</v>
      </c>
      <c r="C387" s="44">
        <f t="shared" si="35"/>
        <v>2804.8866666666668</v>
      </c>
      <c r="D387" s="45">
        <f t="shared" si="36"/>
        <v>4207.33</v>
      </c>
    </row>
    <row r="388" spans="1:4" x14ac:dyDescent="0.25">
      <c r="A388" s="35">
        <f t="shared" si="37"/>
        <v>27</v>
      </c>
      <c r="B388" s="44">
        <f t="shared" si="34"/>
        <v>1428.5858333333333</v>
      </c>
      <c r="C388" s="44">
        <f t="shared" si="35"/>
        <v>2857.1716666666666</v>
      </c>
      <c r="D388" s="45">
        <f t="shared" si="36"/>
        <v>4285.7574999999997</v>
      </c>
    </row>
    <row r="389" spans="1:4" ht="12.75" customHeight="1" x14ac:dyDescent="0.25">
      <c r="A389" s="35">
        <f t="shared" si="37"/>
        <v>28</v>
      </c>
      <c r="B389" s="44">
        <f t="shared" si="34"/>
        <v>1455.4224999999999</v>
      </c>
      <c r="C389" s="44">
        <f t="shared" si="35"/>
        <v>2910.8458333333333</v>
      </c>
      <c r="D389" s="45">
        <f t="shared" si="36"/>
        <v>4366.2683333333334</v>
      </c>
    </row>
    <row r="390" spans="1:4" x14ac:dyDescent="0.25">
      <c r="A390" s="35">
        <f t="shared" si="37"/>
        <v>29</v>
      </c>
      <c r="B390" s="44">
        <f t="shared" si="34"/>
        <v>1482.9541666666667</v>
      </c>
      <c r="C390" s="44">
        <f t="shared" si="35"/>
        <v>2965.9083333333333</v>
      </c>
      <c r="D390" s="45">
        <f t="shared" si="36"/>
        <v>4448.8625000000002</v>
      </c>
    </row>
    <row r="391" spans="1:4" x14ac:dyDescent="0.25">
      <c r="A391" s="35">
        <f t="shared" si="37"/>
        <v>30</v>
      </c>
      <c r="B391" s="44">
        <f t="shared" si="34"/>
        <v>1511.2124999999999</v>
      </c>
      <c r="C391" s="44">
        <f t="shared" si="35"/>
        <v>3022.4241666666662</v>
      </c>
      <c r="D391" s="45">
        <f t="shared" si="36"/>
        <v>4533.6366666666663</v>
      </c>
    </row>
    <row r="392" spans="1:4" x14ac:dyDescent="0.25">
      <c r="A392" s="35">
        <f t="shared" si="37"/>
        <v>31</v>
      </c>
      <c r="B392" s="44">
        <f t="shared" si="34"/>
        <v>1540.2016666666666</v>
      </c>
      <c r="C392" s="44">
        <f t="shared" si="35"/>
        <v>3080.4033333333332</v>
      </c>
      <c r="D392" s="45">
        <f t="shared" si="36"/>
        <v>4620.6049999999996</v>
      </c>
    </row>
    <row r="393" spans="1:4" x14ac:dyDescent="0.25">
      <c r="A393" s="35">
        <f t="shared" si="37"/>
        <v>32</v>
      </c>
      <c r="B393" s="44">
        <f t="shared" si="34"/>
        <v>1569.96</v>
      </c>
      <c r="C393" s="44">
        <f t="shared" si="35"/>
        <v>3139.92</v>
      </c>
      <c r="D393" s="45">
        <f t="shared" si="36"/>
        <v>4709.88</v>
      </c>
    </row>
    <row r="394" spans="1:4" x14ac:dyDescent="0.25">
      <c r="A394" s="35">
        <f t="shared" si="37"/>
        <v>33</v>
      </c>
      <c r="B394" s="44">
        <f t="shared" si="34"/>
        <v>1600.4708333333335</v>
      </c>
      <c r="C394" s="44">
        <f t="shared" si="35"/>
        <v>3200.9416666666671</v>
      </c>
      <c r="D394" s="45">
        <f t="shared" si="36"/>
        <v>4801.4125000000004</v>
      </c>
    </row>
    <row r="395" spans="1:4" x14ac:dyDescent="0.25">
      <c r="A395" s="35">
        <f t="shared" si="37"/>
        <v>34</v>
      </c>
      <c r="B395" s="44">
        <f t="shared" si="34"/>
        <v>1631.7983333333334</v>
      </c>
      <c r="C395" s="44">
        <f t="shared" si="35"/>
        <v>3263.5966666666668</v>
      </c>
      <c r="D395" s="45">
        <f t="shared" si="36"/>
        <v>4895.3950000000004</v>
      </c>
    </row>
    <row r="396" spans="1:4" x14ac:dyDescent="0.25">
      <c r="A396" s="35">
        <f t="shared" si="37"/>
        <v>35</v>
      </c>
      <c r="B396" s="44">
        <f t="shared" si="34"/>
        <v>1663.9475</v>
      </c>
      <c r="C396" s="44">
        <f t="shared" si="35"/>
        <v>3327.8958333333335</v>
      </c>
      <c r="D396" s="45">
        <f t="shared" si="36"/>
        <v>4991.8433333333332</v>
      </c>
    </row>
    <row r="397" spans="1:4" x14ac:dyDescent="0.25">
      <c r="A397" s="35">
        <f t="shared" si="37"/>
        <v>36</v>
      </c>
      <c r="B397" s="44">
        <f t="shared" si="34"/>
        <v>1696.9241666666667</v>
      </c>
      <c r="C397" s="44">
        <f t="shared" si="35"/>
        <v>3393.8483333333334</v>
      </c>
      <c r="D397" s="45">
        <f t="shared" si="36"/>
        <v>5090.7725</v>
      </c>
    </row>
    <row r="398" spans="1:4" x14ac:dyDescent="0.25">
      <c r="A398" s="35">
        <f t="shared" si="37"/>
        <v>37</v>
      </c>
      <c r="B398" s="44">
        <f t="shared" si="34"/>
        <v>1730.7650000000001</v>
      </c>
      <c r="C398" s="44">
        <f t="shared" si="35"/>
        <v>3461.5291666666667</v>
      </c>
      <c r="D398" s="45">
        <f t="shared" si="36"/>
        <v>5192.2941666666666</v>
      </c>
    </row>
    <row r="399" spans="1:4" x14ac:dyDescent="0.25">
      <c r="A399" s="35">
        <f t="shared" si="37"/>
        <v>38</v>
      </c>
      <c r="B399" s="44">
        <f t="shared" si="34"/>
        <v>1766.1375</v>
      </c>
      <c r="C399" s="44">
        <f t="shared" si="35"/>
        <v>3532.2750000000001</v>
      </c>
      <c r="D399" s="45">
        <f t="shared" si="36"/>
        <v>5298.4125000000004</v>
      </c>
    </row>
    <row r="400" spans="1:4" x14ac:dyDescent="0.25">
      <c r="A400" s="35">
        <f>+A399+1</f>
        <v>39</v>
      </c>
      <c r="B400" s="44">
        <f t="shared" si="34"/>
        <v>1802.5116666666665</v>
      </c>
      <c r="C400" s="44">
        <f t="shared" si="35"/>
        <v>3605.0241666666666</v>
      </c>
      <c r="D400" s="45">
        <f t="shared" si="36"/>
        <v>5407.5358333333334</v>
      </c>
    </row>
    <row r="401" spans="1:4" x14ac:dyDescent="0.25">
      <c r="A401" s="35">
        <f>+A400+1</f>
        <v>40</v>
      </c>
      <c r="B401" s="44">
        <f t="shared" si="34"/>
        <v>1839.825</v>
      </c>
      <c r="C401" s="44">
        <f t="shared" si="35"/>
        <v>3679.65</v>
      </c>
      <c r="D401" s="45">
        <f t="shared" si="36"/>
        <v>5519.4750000000013</v>
      </c>
    </row>
    <row r="402" spans="1:4" x14ac:dyDescent="0.25">
      <c r="A402" s="35">
        <f>+A401+1</f>
        <v>41</v>
      </c>
      <c r="B402" s="44">
        <f t="shared" si="34"/>
        <v>1878.1133333333335</v>
      </c>
      <c r="C402" s="44">
        <f t="shared" si="35"/>
        <v>3756.2275000000004</v>
      </c>
      <c r="D402" s="45">
        <f t="shared" si="36"/>
        <v>5634.3408333333327</v>
      </c>
    </row>
    <row r="403" spans="1:4" ht="13.2" thickBot="1" x14ac:dyDescent="0.3">
      <c r="A403" s="37">
        <f>+A402+1</f>
        <v>42</v>
      </c>
      <c r="B403" s="48">
        <f t="shared" si="34"/>
        <v>1917.3933333333334</v>
      </c>
      <c r="C403" s="48">
        <f t="shared" si="35"/>
        <v>3834.7874999999999</v>
      </c>
      <c r="D403" s="49">
        <f t="shared" si="36"/>
        <v>5752.1808333333329</v>
      </c>
    </row>
    <row r="404" spans="1:4" ht="13.2" thickTop="1" x14ac:dyDescent="0.25"/>
    <row r="405" spans="1:4" x14ac:dyDescent="0.25">
      <c r="A405" t="s">
        <v>9</v>
      </c>
      <c r="C405" s="156">
        <f>+E$17</f>
        <v>110.3236</v>
      </c>
    </row>
    <row r="407" spans="1:4" x14ac:dyDescent="0.25">
      <c r="A407" s="228" t="s">
        <v>129</v>
      </c>
    </row>
    <row r="409" spans="1:4" x14ac:dyDescent="0.25">
      <c r="A409" s="228" t="s">
        <v>122</v>
      </c>
    </row>
    <row r="410" spans="1:4" x14ac:dyDescent="0.25">
      <c r="A410" s="154" t="s">
        <v>130</v>
      </c>
    </row>
    <row r="411" spans="1:4" x14ac:dyDescent="0.25">
      <c r="A411" s="154" t="s">
        <v>131</v>
      </c>
    </row>
    <row r="412" spans="1:4" x14ac:dyDescent="0.25">
      <c r="A412" s="154" t="s">
        <v>132</v>
      </c>
    </row>
    <row r="413" spans="1:4" x14ac:dyDescent="0.25">
      <c r="A413" s="154" t="s">
        <v>133</v>
      </c>
    </row>
    <row r="414" spans="1:4" x14ac:dyDescent="0.25">
      <c r="A414" s="154" t="s">
        <v>134</v>
      </c>
    </row>
    <row r="415" spans="1:4" x14ac:dyDescent="0.25">
      <c r="A415" s="154" t="s">
        <v>135</v>
      </c>
    </row>
    <row r="416" spans="1:4" x14ac:dyDescent="0.25">
      <c r="A416" s="154" t="s">
        <v>136</v>
      </c>
    </row>
    <row r="417" spans="1:1" x14ac:dyDescent="0.25">
      <c r="A417" s="154" t="s">
        <v>137</v>
      </c>
    </row>
    <row r="418" spans="1:1" x14ac:dyDescent="0.25">
      <c r="A418" s="154" t="s">
        <v>138</v>
      </c>
    </row>
    <row r="419" spans="1:1" x14ac:dyDescent="0.25">
      <c r="A419" s="154" t="s">
        <v>139</v>
      </c>
    </row>
    <row r="420" spans="1:1" x14ac:dyDescent="0.25">
      <c r="A420" s="154" t="s">
        <v>140</v>
      </c>
    </row>
    <row r="421" spans="1:1" x14ac:dyDescent="0.25">
      <c r="A421" s="154" t="s">
        <v>141</v>
      </c>
    </row>
    <row r="422" spans="1:1" x14ac:dyDescent="0.25">
      <c r="A422" s="154" t="s">
        <v>142</v>
      </c>
    </row>
    <row r="423" spans="1:1" x14ac:dyDescent="0.25">
      <c r="A423" s="154" t="s">
        <v>143</v>
      </c>
    </row>
    <row r="424" spans="1:1" x14ac:dyDescent="0.25">
      <c r="A424" s="154" t="s">
        <v>144</v>
      </c>
    </row>
    <row r="425" spans="1:1" x14ac:dyDescent="0.25">
      <c r="A425" s="154" t="s">
        <v>145</v>
      </c>
    </row>
    <row r="426" spans="1:1" x14ac:dyDescent="0.25">
      <c r="A426" s="154" t="s">
        <v>146</v>
      </c>
    </row>
    <row r="427" spans="1:1" x14ac:dyDescent="0.25">
      <c r="A427" s="154" t="s">
        <v>147</v>
      </c>
    </row>
    <row r="428" spans="1:1" x14ac:dyDescent="0.25">
      <c r="A428" s="154" t="s">
        <v>148</v>
      </c>
    </row>
    <row r="429" spans="1:1" x14ac:dyDescent="0.25">
      <c r="A429" s="154" t="s">
        <v>149</v>
      </c>
    </row>
    <row r="430" spans="1:1" x14ac:dyDescent="0.25">
      <c r="A430" s="154" t="s">
        <v>150</v>
      </c>
    </row>
    <row r="431" spans="1:1" x14ac:dyDescent="0.25">
      <c r="A431" s="154" t="s">
        <v>151</v>
      </c>
    </row>
    <row r="432" spans="1:1" x14ac:dyDescent="0.25">
      <c r="A432" s="154" t="s">
        <v>152</v>
      </c>
    </row>
    <row r="433" spans="1:1" x14ac:dyDescent="0.25">
      <c r="A433" s="154" t="s">
        <v>153</v>
      </c>
    </row>
    <row r="434" spans="1:1" x14ac:dyDescent="0.25">
      <c r="A434" s="154" t="s">
        <v>154</v>
      </c>
    </row>
    <row r="435" spans="1:1" x14ac:dyDescent="0.25">
      <c r="A435" s="154" t="s">
        <v>155</v>
      </c>
    </row>
    <row r="436" spans="1:1" x14ac:dyDescent="0.25">
      <c r="A436" s="154" t="s">
        <v>156</v>
      </c>
    </row>
    <row r="437" spans="1:1" x14ac:dyDescent="0.25">
      <c r="A437" s="154"/>
    </row>
    <row r="438" spans="1:1" x14ac:dyDescent="0.25">
      <c r="A438" s="228" t="s">
        <v>123</v>
      </c>
    </row>
    <row r="439" spans="1:1" x14ac:dyDescent="0.25">
      <c r="A439" s="154" t="s">
        <v>157</v>
      </c>
    </row>
    <row r="440" spans="1:1" x14ac:dyDescent="0.25">
      <c r="A440" s="154" t="s">
        <v>158</v>
      </c>
    </row>
    <row r="441" spans="1:1" x14ac:dyDescent="0.25">
      <c r="A441" s="154" t="s">
        <v>159</v>
      </c>
    </row>
    <row r="442" spans="1:1" x14ac:dyDescent="0.25">
      <c r="A442" s="154" t="s">
        <v>160</v>
      </c>
    </row>
    <row r="443" spans="1:1" x14ac:dyDescent="0.25">
      <c r="A443" s="154" t="s">
        <v>161</v>
      </c>
    </row>
    <row r="444" spans="1:1" x14ac:dyDescent="0.25">
      <c r="A444" s="154" t="s">
        <v>162</v>
      </c>
    </row>
    <row r="445" spans="1:1" x14ac:dyDescent="0.25">
      <c r="A445" s="154" t="s">
        <v>163</v>
      </c>
    </row>
    <row r="446" spans="1:1" x14ac:dyDescent="0.25">
      <c r="A446" s="154" t="s">
        <v>164</v>
      </c>
    </row>
    <row r="447" spans="1:1" x14ac:dyDescent="0.25">
      <c r="A447" s="154"/>
    </row>
    <row r="448" spans="1:1" x14ac:dyDescent="0.25">
      <c r="A448" s="228" t="s">
        <v>124</v>
      </c>
    </row>
    <row r="449" spans="1:1" x14ac:dyDescent="0.25">
      <c r="A449" s="154" t="s">
        <v>165</v>
      </c>
    </row>
    <row r="450" spans="1:1" x14ac:dyDescent="0.25">
      <c r="A450" s="154" t="s">
        <v>166</v>
      </c>
    </row>
    <row r="451" spans="1:1" x14ac:dyDescent="0.25">
      <c r="A451" s="154" t="s">
        <v>167</v>
      </c>
    </row>
    <row r="452" spans="1:1" x14ac:dyDescent="0.25">
      <c r="A452" s="154" t="s">
        <v>168</v>
      </c>
    </row>
    <row r="453" spans="1:1" x14ac:dyDescent="0.25">
      <c r="A453" s="154" t="s">
        <v>169</v>
      </c>
    </row>
    <row r="454" spans="1:1" x14ac:dyDescent="0.25">
      <c r="A454" s="154" t="s">
        <v>170</v>
      </c>
    </row>
    <row r="455" spans="1:1" x14ac:dyDescent="0.25">
      <c r="A455" s="154"/>
    </row>
    <row r="456" spans="1:1" x14ac:dyDescent="0.25">
      <c r="A456" s="228" t="s">
        <v>125</v>
      </c>
    </row>
    <row r="457" spans="1:1" x14ac:dyDescent="0.25">
      <c r="A457" s="154" t="s">
        <v>171</v>
      </c>
    </row>
    <row r="458" spans="1:1" x14ac:dyDescent="0.25">
      <c r="A458" s="154" t="s">
        <v>172</v>
      </c>
    </row>
    <row r="459" spans="1:1" x14ac:dyDescent="0.25">
      <c r="A459" s="154"/>
    </row>
    <row r="460" spans="1:1" x14ac:dyDescent="0.25">
      <c r="A460" s="228" t="s">
        <v>126</v>
      </c>
    </row>
    <row r="461" spans="1:1" x14ac:dyDescent="0.25">
      <c r="A461" s="154" t="s">
        <v>173</v>
      </c>
    </row>
    <row r="462" spans="1:1" x14ac:dyDescent="0.25">
      <c r="A462" s="154" t="s">
        <v>174</v>
      </c>
    </row>
    <row r="463" spans="1:1" x14ac:dyDescent="0.25">
      <c r="A463" s="154"/>
    </row>
    <row r="464" spans="1:1" x14ac:dyDescent="0.25">
      <c r="A464" s="249" t="s">
        <v>127</v>
      </c>
    </row>
    <row r="465" spans="1:1" x14ac:dyDescent="0.25">
      <c r="A465" s="249" t="s">
        <v>128</v>
      </c>
    </row>
  </sheetData>
  <mergeCells count="2">
    <mergeCell ref="C268:D268"/>
    <mergeCell ref="E268:F268"/>
  </mergeCells>
  <phoneticPr fontId="0" type="noConversion"/>
  <pageMargins left="0.78740157480314965" right="0.78740157480314965" top="0.65" bottom="0.56999999999999995" header="0" footer="0"/>
  <pageSetup paperSize="9" scale="78" fitToWidth="0" orientation="portrait" r:id="rId1"/>
  <headerFooter alignWithMargins="0">
    <oddFooter>&amp;L&amp;D, &amp;T&amp;C&amp;8Side &amp;P af &amp;N&amp;R&amp;8CP</oddFooter>
  </headerFooter>
  <rowBreaks count="8" manualBreakCount="8">
    <brk id="38" max="6" man="1"/>
    <brk id="92" max="6" man="1"/>
    <brk id="142" max="6" man="1"/>
    <brk id="192" max="6" man="1"/>
    <brk id="222" max="6" man="1"/>
    <brk id="293" max="6" man="1"/>
    <brk id="366" max="6" man="1"/>
    <brk id="40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4"/>
  <sheetViews>
    <sheetView workbookViewId="0">
      <selection activeCell="B35" sqref="B35"/>
    </sheetView>
  </sheetViews>
  <sheetFormatPr defaultRowHeight="12.6" x14ac:dyDescent="0.25"/>
  <cols>
    <col min="1" max="1" width="15.44140625" customWidth="1"/>
  </cols>
  <sheetData>
    <row r="1" spans="1:2" ht="15.6" x14ac:dyDescent="0.3">
      <c r="A1" s="91" t="s">
        <v>60</v>
      </c>
    </row>
    <row r="2" spans="1:2" s="154" customFormat="1" x14ac:dyDescent="0.25"/>
    <row r="3" spans="1:2" s="154" customFormat="1" x14ac:dyDescent="0.25">
      <c r="A3" s="154" t="s">
        <v>88</v>
      </c>
      <c r="B3" s="155">
        <v>100</v>
      </c>
    </row>
    <row r="4" spans="1:2" s="154" customFormat="1" x14ac:dyDescent="0.25">
      <c r="A4" s="154" t="s">
        <v>87</v>
      </c>
      <c r="B4" s="155">
        <v>101.8254</v>
      </c>
    </row>
    <row r="5" spans="1:2" x14ac:dyDescent="0.25">
      <c r="A5" t="s">
        <v>86</v>
      </c>
      <c r="B5" s="156">
        <v>103.3039</v>
      </c>
    </row>
    <row r="6" spans="1:2" x14ac:dyDescent="0.25">
      <c r="A6" t="s">
        <v>55</v>
      </c>
      <c r="B6" s="156">
        <v>104.8258</v>
      </c>
    </row>
    <row r="7" spans="1:2" x14ac:dyDescent="0.25">
      <c r="A7" t="s">
        <v>56</v>
      </c>
      <c r="B7" s="156">
        <v>105.7064</v>
      </c>
    </row>
    <row r="8" spans="1:2" x14ac:dyDescent="0.25">
      <c r="A8" t="s">
        <v>57</v>
      </c>
      <c r="B8" s="156">
        <v>106.20229999999999</v>
      </c>
    </row>
    <row r="9" spans="1:2" x14ac:dyDescent="0.25">
      <c r="A9" t="s">
        <v>58</v>
      </c>
      <c r="B9" s="156">
        <v>109.4525</v>
      </c>
    </row>
    <row r="10" spans="1:2" x14ac:dyDescent="0.25">
      <c r="A10" t="s">
        <v>59</v>
      </c>
      <c r="B10" s="156">
        <v>110.6198</v>
      </c>
    </row>
    <row r="11" spans="1:2" x14ac:dyDescent="0.25">
      <c r="A11" t="s">
        <v>54</v>
      </c>
      <c r="B11" s="156">
        <v>111.7448</v>
      </c>
    </row>
    <row r="12" spans="1:2" x14ac:dyDescent="0.25">
      <c r="A12" t="s">
        <v>61</v>
      </c>
      <c r="B12" s="156">
        <v>113.4419</v>
      </c>
    </row>
    <row r="13" spans="1:2" x14ac:dyDescent="0.25">
      <c r="A13" t="s">
        <v>81</v>
      </c>
      <c r="B13" s="156">
        <v>115.46769999999999</v>
      </c>
    </row>
    <row r="14" spans="1:2" x14ac:dyDescent="0.25">
      <c r="A14" t="s">
        <v>83</v>
      </c>
      <c r="B14" s="156">
        <v>116.2863</v>
      </c>
    </row>
    <row r="15" spans="1:2" x14ac:dyDescent="0.25">
      <c r="A15" t="s">
        <v>84</v>
      </c>
      <c r="B15" s="156">
        <v>118.3185</v>
      </c>
    </row>
    <row r="16" spans="1:2" x14ac:dyDescent="0.25">
      <c r="A16" t="s">
        <v>85</v>
      </c>
      <c r="B16" s="156">
        <v>119.4136</v>
      </c>
    </row>
    <row r="17" spans="1:2" x14ac:dyDescent="0.25">
      <c r="A17" t="s">
        <v>89</v>
      </c>
      <c r="B17" s="156">
        <v>121.79130000000001</v>
      </c>
    </row>
    <row r="18" spans="1:2" x14ac:dyDescent="0.25">
      <c r="A18" t="s">
        <v>90</v>
      </c>
      <c r="B18" s="156">
        <v>126.364</v>
      </c>
    </row>
    <row r="19" spans="1:2" x14ac:dyDescent="0.25">
      <c r="A19" t="s">
        <v>91</v>
      </c>
      <c r="B19" s="156">
        <v>128.86279999999999</v>
      </c>
    </row>
    <row r="20" spans="1:2" x14ac:dyDescent="0.25">
      <c r="A20" t="s">
        <v>98</v>
      </c>
      <c r="B20" s="156">
        <v>129.65440000000001</v>
      </c>
    </row>
    <row r="21" spans="1:2" x14ac:dyDescent="0.25">
      <c r="A21" t="s">
        <v>99</v>
      </c>
      <c r="B21" s="156">
        <v>131.066</v>
      </c>
    </row>
    <row r="22" spans="1:2" x14ac:dyDescent="0.25">
      <c r="A22" s="154" t="s">
        <v>102</v>
      </c>
      <c r="B22" s="156">
        <v>100</v>
      </c>
    </row>
    <row r="23" spans="1:2" x14ac:dyDescent="0.25">
      <c r="A23" t="s">
        <v>100</v>
      </c>
      <c r="B23" s="156">
        <v>101.304</v>
      </c>
    </row>
    <row r="24" spans="1:2" x14ac:dyDescent="0.25">
      <c r="A24" t="s">
        <v>108</v>
      </c>
      <c r="B24" s="156">
        <v>101.304</v>
      </c>
    </row>
    <row r="25" spans="1:2" x14ac:dyDescent="0.25">
      <c r="A25" t="s">
        <v>107</v>
      </c>
      <c r="B25" s="156">
        <v>101.7162</v>
      </c>
    </row>
    <row r="26" spans="1:2" x14ac:dyDescent="0.25">
      <c r="A26" s="154" t="s">
        <v>117</v>
      </c>
      <c r="B26" s="156">
        <v>102.17449999999999</v>
      </c>
    </row>
    <row r="27" spans="1:2" x14ac:dyDescent="0.25">
      <c r="A27" s="154" t="s">
        <v>119</v>
      </c>
      <c r="B27" s="156">
        <v>102.98820000000001</v>
      </c>
    </row>
    <row r="28" spans="1:2" x14ac:dyDescent="0.25">
      <c r="A28" s="154" t="s">
        <v>121</v>
      </c>
      <c r="B28" s="156">
        <v>104.24460000000001</v>
      </c>
    </row>
    <row r="29" spans="1:2" x14ac:dyDescent="0.25">
      <c r="A29" s="154" t="s">
        <v>176</v>
      </c>
      <c r="B29" s="156">
        <v>105.77030000000001</v>
      </c>
    </row>
    <row r="30" spans="1:2" x14ac:dyDescent="0.25">
      <c r="A30" s="154" t="s">
        <v>177</v>
      </c>
      <c r="B30" s="156">
        <v>106.9683</v>
      </c>
    </row>
    <row r="31" spans="1:2" x14ac:dyDescent="0.25">
      <c r="A31" s="154" t="s">
        <v>184</v>
      </c>
      <c r="B31" s="156">
        <v>107.49720000000001</v>
      </c>
    </row>
    <row r="32" spans="1:2" x14ac:dyDescent="0.25">
      <c r="A32" s="154" t="s">
        <v>200</v>
      </c>
      <c r="B32" s="156">
        <v>108.4911</v>
      </c>
    </row>
    <row r="33" spans="1:2" x14ac:dyDescent="0.25">
      <c r="A33" s="154" t="s">
        <v>203</v>
      </c>
      <c r="B33" s="156">
        <v>109.4007</v>
      </c>
    </row>
    <row r="34" spans="1:2" x14ac:dyDescent="0.25">
      <c r="A34" s="154" t="s">
        <v>207</v>
      </c>
      <c r="B34" s="156">
        <v>110.3236</v>
      </c>
    </row>
  </sheetData>
  <phoneticPr fontId="0" type="noConversion"/>
  <pageMargins left="0.75" right="0.75" top="1" bottom="1" header="0" footer="0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Løntabel 1. april 2020</vt:lpstr>
      <vt:lpstr>Reguleringsprocenter</vt:lpstr>
      <vt:lpstr>'Løntabel 1. april 2020'!Udskriftsområde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 Kristiansen</dc:creator>
  <cp:lastModifiedBy>Kirsten B Andersen</cp:lastModifiedBy>
  <cp:lastPrinted>2019-09-03T08:14:08Z</cp:lastPrinted>
  <dcterms:created xsi:type="dcterms:W3CDTF">2000-02-04T16:57:52Z</dcterms:created>
  <dcterms:modified xsi:type="dcterms:W3CDTF">2020-02-11T09:17:53Z</dcterms:modified>
</cp:coreProperties>
</file>